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6405" firstSheet="1" activeTab="1"/>
  </bookViews>
  <sheets>
    <sheet name="Лист1" sheetId="1" state="hidden" r:id="rId1"/>
    <sheet name="Лист1 (2)" sheetId="2" r:id="rId2"/>
  </sheets>
  <definedNames>
    <definedName name="_ftn1" localSheetId="0">'Лист1'!$A$161</definedName>
    <definedName name="_ftn1" localSheetId="1">'Лист1 (2)'!#REF!</definedName>
    <definedName name="_ftnref1" localSheetId="0">'Лист1'!$J$13</definedName>
    <definedName name="_ftnref1" localSheetId="1">'Лист1 (2)'!$J$13</definedName>
    <definedName name="_xlnm.Print_Area" localSheetId="1">'Лист1 (2)'!$A$1:$N$671</definedName>
  </definedNames>
  <calcPr fullCalcOnLoad="1"/>
</workbook>
</file>

<file path=xl/sharedStrings.xml><?xml version="1.0" encoding="utf-8"?>
<sst xmlns="http://schemas.openxmlformats.org/spreadsheetml/2006/main" count="4999" uniqueCount="1428">
  <si>
    <t>выполнение работ, оказание услуг для нужд заказчиков</t>
  </si>
  <si>
    <t>на</t>
  </si>
  <si>
    <t>год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</si>
  <si>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</si>
  <si>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</si>
  <si>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</si>
  <si>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</si>
  <si>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</si>
  <si>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</si>
  <si>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</si>
  <si>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</si>
  <si>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</si>
  <si>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</si>
  <si>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</si>
  <si>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</si>
  <si>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</si>
  <si>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</si>
  <si>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</si>
  <si>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</si>
  <si>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</si>
  <si>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</si>
  <si>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</t>
  </si>
  <si>
    <t>(мес., год)</t>
  </si>
  <si>
    <t>Срок исполнения контракта (месяц, год)</t>
  </si>
  <si>
    <t>“</t>
  </si>
  <si>
    <t>”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</si>
  <si>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</si>
  <si>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</si>
  <si>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</si>
  <si>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М.П.</t>
  </si>
  <si>
    <t>2. В столбце 4 указывается номер заказа (лота), который формируется последовательно с начала года автоматически при заполнении заказчиком, уполномоченным органом формы на официальном сайте.</t>
  </si>
  <si>
    <t>З. В столбце 5 указывается наименование товара, работы или услуги.</t>
  </si>
  <si>
    <t>4. В столбце 6 указываются минимально необходимые требования, предъявляемые к предмету контракта, включая функциональные, технические, качественные характеристики и эксплуатационные характеристики предмета контракта, позволяющие идентифицировать предмет контракта (при необходимости), с учетом требований соответствующих классификаторов и в случае наличия отраслевых наименований.</t>
  </si>
  <si>
    <t>5. В столбце 7 указываются единицы измерения товаров, работ, услуг, являющихся предметом заказа.</t>
  </si>
  <si>
    <t>6. В столбце 8 указывается количество товаров, работ, услуг, являющихся предметом заказа, в натуральном выражении.</t>
  </si>
  <si>
    <t>7. В столбце 9 указывается ориентировочная начальная (максимальная) цена контракта по каждому этапу размещения заказа, включая исполнение контракта, а также указывается размер аванса по контракту (если предполагается). Ориентировочная начальная (максимальная) цена контракта формируется заказчиком на основе лимитов бюджетных обязательств (предоставленных субсидий), с учетом экспертных оценок, экспресс-анализа рыночной конъюнктуры и уточняется в соответствии с требованиями Федерального закона от 21 июля 2005 г. № 94-ФЗ “О размещении заказов на поставки товаров, выполнение работ, оказание услуг для государственных и муниципальных нужд” на момент размещения заказа.</t>
  </si>
  <si>
    <t>8. В столбце 10 указываются условия финансового обеспечения исполнения контракта (включая размер аванса).</t>
  </si>
  <si>
    <t>9. В столбце 11 указывается планируемая дата размещения на официальном сайте извещения о проведении открытого конкурса, открытого аукциона в электронной форме и запроса котировок или планируемая дата заключения контракта в случае размещения заказа у единственного поставщика (в формате мм.гггг).</t>
  </si>
  <si>
    <t>10. В столбце 12 указывается планируемый срок исполнения контракта (в формате мм.гггг).</t>
  </si>
  <si>
    <t>11. В столбце 13 указывается способ размещения заказа.</t>
  </si>
  <si>
    <t>12. В столбце 14 указывается обоснование в случае изменения утвержденного Плана-графика размещения заказов на поставки товаров, выполнение работ, оказание услуг для нужд заказчиков.</t>
  </si>
  <si>
    <t>13. В случае если при размещении заказа выделяются лоты, в планах-графиках предмет контракта указывается раздельно по каждому лоту.</t>
  </si>
  <si>
    <t>14. В случае если период исполнения контракта превышает срок, на который утверждаются планы-графики (долгосрочные контракты), в планы-графики также включаются сведения на весь период размещения заказа до момента исполнения контракта.</t>
  </si>
  <si>
    <t>15. Внесение изменений в планы-графики осуществляется в случаях:</t>
  </si>
  <si>
    <t>1) изменения более чем на 10% стоимости планируемых к приобретению товаров, работ, услуг, выявленные в результате подготовки к размещению конкретного заказа, вследствие чего невозможно размещение заказа на поставки товаров, выполнение работ, оказание услуг в соответствии с начальной (максимальной) ценой контракта, предусмотренной планом-графиком;</t>
  </si>
  <si>
    <t>2) изменения планируемых сроков приобретения товаров, работ, услуг, способа размещения заказа, срока исполнения контракта;</t>
  </si>
  <si>
    <t>3) отмены заказчиком, уполномоченным органом предусмотренного планом-графиком размещения заказа;</t>
  </si>
  <si>
    <t>4) образовавшейся экономии от использования в текущем финансовом году бюджетных ассигнований в соответствии с законодательством Российской Федерации;</t>
  </si>
  <si>
    <t>5) при возникновении обстоятельств, предвидеть которые на дату утверждения плана-графика было невозможно;</t>
  </si>
  <si>
    <t>6) в случае выдачи заказчику, уполномоченному органу предписания уполномоченного на осуществление контроля в сфере размещения заказов федерального органа исполнительной власти, органа исполнительной власти субъекта Российской Федерации, органа местного самоуправления об устранении нарушения законодательства Российской Федерации о размещении заказов в соответствии с законодательством Российской Федерации, в том числе об аннулировании торгов.</t>
  </si>
  <si>
    <t>16. Изменения в планы-графики в связи с проведением повторных процедур размещения заказов вносятся только в части сроков и способа размещения заказа и исполнения контракта.</t>
  </si>
  <si>
    <t>* При наличии.</t>
  </si>
  <si>
    <t xml:space="preserve">ГКУ  "Дирекция ЖКХиБ САО" </t>
  </si>
  <si>
    <t>2012 г.</t>
  </si>
  <si>
    <r>
      <t>Примечания:</t>
    </r>
    <r>
      <rPr>
        <sz val="6"/>
        <color indexed="8"/>
        <rFont val="Arial"/>
        <family val="2"/>
      </rPr>
      <t xml:space="preserve"> 1. В столбцах 1 – 3 указывается код размещения заказа, состоящий из кода бюджетной классификации (КБК), кодов Общероссийского классификатора видов экономической деятельности (ОКВЭД) с обязательным заполнением разделов, подразделов, классов, подклассов, групп, подгрупп и видов, Общероссийского классификатора видов экономической деятельности, продукции и услуг (ОКДП) с обязательным заполнением разделов, подразделов, групп и подгрупп видов экономической деятельности, классов и подклассов продукции и услуг, а также видов продукции и услуг.</t>
    </r>
  </si>
  <si>
    <t>-</t>
  </si>
  <si>
    <t>0503-01Д0300-243-225</t>
  </si>
  <si>
    <t>кв.м.</t>
  </si>
  <si>
    <t>апрель 2012 г.</t>
  </si>
  <si>
    <t>аукцион в электронной форме</t>
  </si>
  <si>
    <t>услуга</t>
  </si>
  <si>
    <t>разработка ПСД на капитальный ремонт объектов дорожного хозяйства</t>
  </si>
  <si>
    <t>0503-01Д0300-243-226</t>
  </si>
  <si>
    <t>январь 2012 г.</t>
  </si>
  <si>
    <t>0503-01Д0300-244-225</t>
  </si>
  <si>
    <t>февраль 2012 г.</t>
  </si>
  <si>
    <t>30%, аванс 20%</t>
  </si>
  <si>
    <t>0173200001412000102, 0173200001412000101, 0173200001412000100, 0173200001412000099, 0173200001412000098, 0173200001412000097, 0173200001412000096, 0173200001412000095, 0173200001412000094, 0173200001412000093, 0173200001412000092, 0173200001412000091</t>
  </si>
  <si>
    <t>ремонт дорожных покрытий картами свыше 100 кв.м. объектов дорожного хозяйства</t>
  </si>
  <si>
    <t>контроль качества по ремонту дорожных покрытий картами свыше 100 кв. м. объектов дорожного хозяйства</t>
  </si>
  <si>
    <t>капитальный ремонт объектов дорожного хозяйства</t>
  </si>
  <si>
    <t>0373200018812000011</t>
  </si>
  <si>
    <t>План-график размещения заказов на поставки товаров,</t>
  </si>
  <si>
    <t>0503-01Д0300-244-226</t>
  </si>
  <si>
    <t>0373200018812000030</t>
  </si>
  <si>
    <t>март 2012 г.</t>
  </si>
  <si>
    <t>конкурс</t>
  </si>
  <si>
    <t>0503-01Д0400-244-225</t>
  </si>
  <si>
    <t>0173200001412000090</t>
  </si>
  <si>
    <t>нанесение дорожной разметки, демаркировка старой дорожной разметки</t>
  </si>
  <si>
    <t>разработка и корректировка проектно-сметной документации по нанесению дорожной разметки</t>
  </si>
  <si>
    <t>0503-01Д0400-244-226</t>
  </si>
  <si>
    <t>0373200018812000019</t>
  </si>
  <si>
    <t>содержание объектов дорожного хозяйства</t>
  </si>
  <si>
    <t>0503-01Д0500-244-225</t>
  </si>
  <si>
    <t>октябрь 2011 г.</t>
  </si>
  <si>
    <t>декабрь 2012 г.</t>
  </si>
  <si>
    <t>0173200001411002039</t>
  </si>
  <si>
    <t>0373200018811000159</t>
  </si>
  <si>
    <t>0373200018811000160</t>
  </si>
  <si>
    <t>0173200001411002004</t>
  </si>
  <si>
    <t>0173200001411001996</t>
  </si>
  <si>
    <t>0173200001411002041</t>
  </si>
  <si>
    <t>0173200001411002001</t>
  </si>
  <si>
    <t>0173200001411002044</t>
  </si>
  <si>
    <t>0173200001411002042</t>
  </si>
  <si>
    <t>0373200018811000164</t>
  </si>
  <si>
    <t>0373200018811000161</t>
  </si>
  <si>
    <t>0173200001411002008</t>
  </si>
  <si>
    <t>0373200018811000162</t>
  </si>
  <si>
    <t>0173200001411002048</t>
  </si>
  <si>
    <t>0173200001411002038</t>
  </si>
  <si>
    <t>0173200001411002043</t>
  </si>
  <si>
    <t>0373200018811000163</t>
  </si>
  <si>
    <t>050313Б0100-244-310</t>
  </si>
  <si>
    <t>реконструкция, благоустройство и озеленение территории парка «Воровского» с учетом организации зон отдыха и досуга населения по адресу: г. Москва, САО, район «Войковский»</t>
  </si>
  <si>
    <t>0503-13В0200-244-226</t>
  </si>
  <si>
    <t>содержание памятников</t>
  </si>
  <si>
    <t>адреса</t>
  </si>
  <si>
    <t>0373200018811000172</t>
  </si>
  <si>
    <t>содержание туалетов для инвалидов</t>
  </si>
  <si>
    <t>0373200018811000165</t>
  </si>
  <si>
    <t>0503-13В0200-244-225</t>
  </si>
  <si>
    <t>ремонт искусственных неровностей</t>
  </si>
  <si>
    <t>0503-38Г0900-243-226</t>
  </si>
  <si>
    <t xml:space="preserve">капитальный ремонт объектов благоустройства и озеленения и создание зеленых насаждений </t>
  </si>
  <si>
    <t>га</t>
  </si>
  <si>
    <t>0373200018812000031, 0373200018812000032, 0373200018812000033, 0373200018812000034</t>
  </si>
  <si>
    <t>0503-38Г1300-243-310</t>
  </si>
  <si>
    <t>0373200018812000024</t>
  </si>
  <si>
    <t>установка МАФ</t>
  </si>
  <si>
    <t>0503-38Г1300-243-225</t>
  </si>
  <si>
    <t>удаление сухостоя</t>
  </si>
  <si>
    <t>т.</t>
  </si>
  <si>
    <t>октябрь 2012 г.</t>
  </si>
  <si>
    <t>0503-38Г1400-244-225</t>
  </si>
  <si>
    <t>содержание зеленых насаждений</t>
  </si>
  <si>
    <t>0503-38 Г1500-244-225</t>
  </si>
  <si>
    <t>0373200018812000037</t>
  </si>
  <si>
    <t>устройство и содержание цветников</t>
  </si>
  <si>
    <t>0503-38Г1500-244-225</t>
  </si>
  <si>
    <t>корректировка паспортов цветников</t>
  </si>
  <si>
    <t>0503-38Г1600-244-226</t>
  </si>
  <si>
    <t>0173200001411002595</t>
  </si>
  <si>
    <t>содержание и отлов животных</t>
  </si>
  <si>
    <t>0503-14Б0800-244-226</t>
  </si>
  <si>
    <t>содержание и благоустройство кладбищ</t>
  </si>
  <si>
    <t>0373200018812000012, 0373200018812000036</t>
  </si>
  <si>
    <t>0503-35Е0122-244-226</t>
  </si>
  <si>
    <t>обработка открытых водоемов и земельных участков, примыкающих к ним от комаров</t>
  </si>
  <si>
    <t>0503-01Д1200-243-225</t>
  </si>
  <si>
    <t>понижение уровня газонов ниже бортового камня</t>
  </si>
  <si>
    <t>Ориентировочная начальная (максимальная) цена контракта тыс.руб.</t>
  </si>
  <si>
    <t>IV квартал 2011г.</t>
  </si>
  <si>
    <t>0505-35В1185-244-226</t>
  </si>
  <si>
    <t>.0373200023811000067</t>
  </si>
  <si>
    <t>ноябрь 2011 г.</t>
  </si>
  <si>
    <t>74.60</t>
  </si>
  <si>
    <t>.0373200023811000069</t>
  </si>
  <si>
    <t>0410-12В0500-242-226</t>
  </si>
  <si>
    <t xml:space="preserve">.0373200023811000070 </t>
  </si>
  <si>
    <t>0410-12В0500-244-226</t>
  </si>
  <si>
    <t xml:space="preserve">.0373200023811000071 </t>
  </si>
  <si>
    <t xml:space="preserve">.0373200023811000073 </t>
  </si>
  <si>
    <t>0505-35В1185-244-222</t>
  </si>
  <si>
    <t xml:space="preserve">.0373200023811000076 </t>
  </si>
  <si>
    <t>Оказание автотранспортных услуг для нужд ГУ "ИС САО" в 2012 году</t>
  </si>
  <si>
    <t xml:space="preserve">.0373200023811000075 </t>
  </si>
  <si>
    <t xml:space="preserve"> Оказание услуг по доставке единых платежных документов для жителей Северного административного округа в 2012 году </t>
  </si>
  <si>
    <t>0410-12В0400-244-226</t>
  </si>
  <si>
    <t>.0373200023811000078</t>
  </si>
  <si>
    <t>декабрь 2011 г.</t>
  </si>
  <si>
    <t>0410-12В0400-244-225;  0410-12В0400-244-226</t>
  </si>
  <si>
    <t xml:space="preserve">.0373200023811000077 </t>
  </si>
  <si>
    <t xml:space="preserve">.0373200023811000079 </t>
  </si>
  <si>
    <t xml:space="preserve">.0373200023811000080 </t>
  </si>
  <si>
    <t>запрос котировок</t>
  </si>
  <si>
    <t>0503 05З0400 244 226</t>
  </si>
  <si>
    <t>74.20</t>
  </si>
  <si>
    <t>.0373200023811000081</t>
  </si>
  <si>
    <t>Выполнение работ по разработке проектно-сметной документации комплексного благоустройства дворовых территорий районов  Северного административного округа города Москвы</t>
  </si>
  <si>
    <t>I квартал 2012 г.</t>
  </si>
  <si>
    <t>0503 13В0100 244 225</t>
  </si>
  <si>
    <t>.0373200023812000001</t>
  </si>
  <si>
    <t>Выполнение работ по разработке проектно-сметной документации устройства детских городков на несколько дворов районов Западное Дегунино, Коптево, Савеловский, Сокол, Тимирязевский, Хорошевский</t>
  </si>
  <si>
    <t>.0373200023812000002</t>
  </si>
  <si>
    <t xml:space="preserve">Выполнение работ по разработке проектно-сметной документации устройства детских городков на несколько дворов районов Беговой, Войковский, Головинский, Дмитровский </t>
  </si>
  <si>
    <t>0501-05В0400-244-225</t>
  </si>
  <si>
    <t>.0373200018812000007</t>
  </si>
  <si>
    <t xml:space="preserve">Ремонт металлической кровли на территории районов Войковский, Левобережный </t>
  </si>
  <si>
    <t>.0373200018812000008</t>
  </si>
  <si>
    <t>Ремонт металлической кровли на территории районов Сокол, Головинский</t>
  </si>
  <si>
    <t>.0373200018812000014</t>
  </si>
  <si>
    <t>Ремонт металлической кровли на территории района Коптево</t>
  </si>
  <si>
    <t>.0373200018812000013</t>
  </si>
  <si>
    <t>Ремонт металлической кровли на территории района Тимирязевский</t>
  </si>
  <si>
    <t>.0373200018812000015</t>
  </si>
  <si>
    <t>Ремонт металлической кровли на территории района Хорошевский</t>
  </si>
  <si>
    <t>.0373200018812000018</t>
  </si>
  <si>
    <t>Ремонт металлической кровли на территории районов Аэропорт, Беговой</t>
  </si>
  <si>
    <t>.0373200018812000016</t>
  </si>
  <si>
    <t>Ремонт металлической кровли на территории района Савеловский</t>
  </si>
  <si>
    <t>.0373200018812000006</t>
  </si>
  <si>
    <t>Ремонт мягкой кровли на территории районов Аэропорт, Савеловский</t>
  </si>
  <si>
    <t>.0373200018812000002</t>
  </si>
  <si>
    <t>Ремонт мягкой кровли на территории районов Беговой, Дмитровский</t>
  </si>
  <si>
    <t>.0373200018812000005</t>
  </si>
  <si>
    <t>Ремонт мягкой кровли на территории районов Войковский, Головинский</t>
  </si>
  <si>
    <t>.0373200018812000004</t>
  </si>
  <si>
    <t>Ремонт мягкой кровли на территории районов Коптево, Восточное Дегунино</t>
  </si>
  <si>
    <t>.0373200018812000003</t>
  </si>
  <si>
    <t>Ремонт мягкой кровли на территории районов Левобережный, Западное Дегунино</t>
  </si>
  <si>
    <t>.0373200018812000009</t>
  </si>
  <si>
    <t>Ремонт мягкой кровли на территории районов Тимирязевский, Хорошевский</t>
  </si>
  <si>
    <t>.0373200018812000010</t>
  </si>
  <si>
    <t>Ремонт мягкой кровли на территории района Ховрино</t>
  </si>
  <si>
    <t>.0373200018812000020</t>
  </si>
  <si>
    <t>Ремонт мягкой кровли на территории района Бескудниковский</t>
  </si>
  <si>
    <t>.0373200018812000021</t>
  </si>
  <si>
    <t>Ремонт мягкой кровли на территории районов Бескудниковский, Савеловский</t>
  </si>
  <si>
    <t>.0373200018812000017</t>
  </si>
  <si>
    <t>Ремонт шиферной кровли на территории районоа Коптево, Хорошевский</t>
  </si>
  <si>
    <t>.0373200018812000035</t>
  </si>
  <si>
    <t>Выполнение работ по ремонту фасада, выступающих конструктивных и архитектурных элементов фасада многоквартирного дома: г. Москва, САО, район Коптево, 3-й Михалковский пер., д. 15, корп. 1</t>
  </si>
  <si>
    <t>Ремонт мягкой кровли на территории районов САО</t>
  </si>
  <si>
    <t>Ремонт металлической кровли на территории районов САО</t>
  </si>
  <si>
    <t xml:space="preserve">Оказание услуг по печати единых платежных документов в виде бесконвертных почтовых отправлений </t>
  </si>
  <si>
    <t xml:space="preserve">Предоставление услуг по охране помещений </t>
  </si>
  <si>
    <t xml:space="preserve">Договора на выполнение работ по охране подъездов жилых домов на территории районов Аэропорт, Войковский, Коптево, Левобережный, Ховрино  методом видеонаблюдения (с учетом обслуживания СОБГ) </t>
  </si>
  <si>
    <t xml:space="preserve">Выполнение работ по охране подъездов жилых домов на территории районов Бескудниковский, Дмитровский, Западное Дегунино, Сокол, Тимирязевский  методом видеонаблюдения (с учетом обслуживания СОБГ) </t>
  </si>
  <si>
    <t>Выполнение работ по охране подъездов жилых домов на территории районов Беговой, Восточное Дегунино, Головинский, Савеловский, Хорошевский методом видеонаблюдения (с учетом обслуживания СОБГ)</t>
  </si>
  <si>
    <t>Оказание информационных услуг с использованием экземпляров Систем КонсультантПлюс для нужд ГУ «ИС САО» и ГКУ ИС районов САО.</t>
  </si>
  <si>
    <t>Выполнение работ и оказание услуг по техническому и системному обслуживанию программно-технического комплекса для ГУ «ИС САО» И ГКУ ИС районов САО в 2012 году</t>
  </si>
  <si>
    <t>Закупка канцелярских товаров</t>
  </si>
  <si>
    <t>5235010</t>
  </si>
  <si>
    <t>Услуги по уборке помещений</t>
  </si>
  <si>
    <t>февраль 2012г.</t>
  </si>
  <si>
    <t>0505-35В1185-244-340</t>
  </si>
  <si>
    <t>36.63.</t>
  </si>
  <si>
    <t>штука</t>
  </si>
  <si>
    <t>сентябрь 2012г.</t>
  </si>
  <si>
    <t>64.12.</t>
  </si>
  <si>
    <t>60.22.</t>
  </si>
  <si>
    <t>март 2012г.</t>
  </si>
  <si>
    <t>август 2012г.</t>
  </si>
  <si>
    <t>7493000</t>
  </si>
  <si>
    <t>74.70.</t>
  </si>
  <si>
    <t>декабрь 2012г.</t>
  </si>
  <si>
    <t>Выполнение ремонтно-восстановительных работ в аварийном жилом доме №56 по пр.Черепановых</t>
  </si>
  <si>
    <t>92.40</t>
  </si>
  <si>
    <t>64.12</t>
  </si>
  <si>
    <t>72.22</t>
  </si>
  <si>
    <t>0505-35В1185-244-223</t>
  </si>
  <si>
    <t>41.00</t>
  </si>
  <si>
    <t>Коммунальные услуги (водоснабжение и водоотведение и тепла)</t>
  </si>
  <si>
    <t>январь 2012г.</t>
  </si>
  <si>
    <t>Услуги городской телефонной связи</t>
  </si>
  <si>
    <t>Коммунальные услуги (услуги по передаче электроэнергии)</t>
  </si>
  <si>
    <t>40.12</t>
  </si>
  <si>
    <t>0505-35В1185-244-221</t>
  </si>
  <si>
    <t>64.20</t>
  </si>
  <si>
    <t>45.22</t>
  </si>
  <si>
    <t>IV квартал 2012 г.</t>
  </si>
  <si>
    <t>III квартал 2012 г.</t>
  </si>
  <si>
    <t>II квартал 2012 г.</t>
  </si>
  <si>
    <r>
      <rPr>
        <b/>
        <sz val="8"/>
        <color indexed="8"/>
        <rFont val="Times New Roman"/>
        <family val="1"/>
      </rPr>
      <t>127434, город Москва, Дмитровское шоссе, 
дом 5, корпус 1 
тел. 499-976-39-92
E-mail: gendircom@list.ru</t>
    </r>
    <r>
      <rPr>
        <u val="single"/>
        <sz val="8"/>
        <color indexed="8"/>
        <rFont val="Times New Roman"/>
        <family val="1"/>
      </rPr>
      <t xml:space="preserve">
</t>
    </r>
  </si>
  <si>
    <r>
      <t xml:space="preserve">Оказание услуг по системному сопровождению АРМ «Регистрация и учет письменных обращений населения» для </t>
    </r>
    <r>
      <rPr>
        <b/>
        <sz val="8"/>
        <color indexed="12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ГУ «ИС САО» и  ГУ ИС районов САО в 2012 году</t>
    </r>
  </si>
  <si>
    <t>В соответствии с требованиями технического задания</t>
  </si>
  <si>
    <t>Поставка бумаги для оргтехники</t>
  </si>
  <si>
    <t>купаковка</t>
  </si>
  <si>
    <t>21.12</t>
  </si>
  <si>
    <t>2101511</t>
  </si>
  <si>
    <t>.0373200018812000038</t>
  </si>
  <si>
    <t>.0373200018812000039</t>
  </si>
  <si>
    <t>Разработка ПСД на катки</t>
  </si>
  <si>
    <t>0503-13В0100-244-226</t>
  </si>
  <si>
    <t>Ремонт балконов по адресу ул.Ангарская. д2, корп.2</t>
  </si>
  <si>
    <t xml:space="preserve">Выполнение работ по герметизации межпанельных швов в жилых домах Войковского, Тимирязевского, Хорошевского района САО
</t>
  </si>
  <si>
    <t>июль 2012г.</t>
  </si>
  <si>
    <t>июнь 2012г.</t>
  </si>
  <si>
    <t xml:space="preserve">Выборочный капитальный ремонт домов на территории районов Аэропорт, Ховрино </t>
  </si>
  <si>
    <t xml:space="preserve">Выборочный капитальный ремонт домов на территории района Беговой </t>
  </si>
  <si>
    <t xml:space="preserve">Выборочный капитальный ремонт домов на территории Войковского района </t>
  </si>
  <si>
    <t>Выборочный капитальный ремонт домов на территории районов Восточное Дегунино, Головинский, Коптево, Хорошевский</t>
  </si>
  <si>
    <t>Выборочный капитальный ремонт домов на территории района Западное Дегунино</t>
  </si>
  <si>
    <t>63.21.22</t>
  </si>
  <si>
    <t>0373200018811000207</t>
  </si>
  <si>
    <t>телефонная связь</t>
  </si>
  <si>
    <t>0505-3400900-244-221</t>
  </si>
  <si>
    <t xml:space="preserve">Выборочный капитальный ремонт домов на территории Савеловского района </t>
  </si>
  <si>
    <t>Выборочный капитальный ремонт домов на территории районов Сокол, Тимирязевский</t>
  </si>
  <si>
    <t>май 2012г.</t>
  </si>
  <si>
    <t>ноябрь 2012г.</t>
  </si>
  <si>
    <t>октябрь 2012г.</t>
  </si>
  <si>
    <t>декабрь 2013г.</t>
  </si>
  <si>
    <t xml:space="preserve">Разработка проектно-сметной документации на выборочный капитальный ремонт домов на территории районов Аэропорт, Ховрино </t>
  </si>
  <si>
    <t>Разработка проектно-сметной документации на выборочный капитальный ремонт домов на территории района Беговой</t>
  </si>
  <si>
    <t>Разработка проектно-сметной документации на выборочный капитальный ремонт домов на территории Войковского района</t>
  </si>
  <si>
    <t>Разработка проектно-сметной документации на выборочный капитальный ремонт домов на территории района Западное Дегунино</t>
  </si>
  <si>
    <t>Разработка проектно-сметной документации на выборочный капитальный ремонт домов на территории Савеловского района</t>
  </si>
  <si>
    <t>Разработка проектно-сметной документации на выборочный капитальный ремонт домов на территории районов Сокол, Тимирязевский</t>
  </si>
  <si>
    <t>АЭРОПОРТ</t>
  </si>
  <si>
    <t>IV КВАРТАЛ 2011 года ( за счет бюджета 2012 года)</t>
  </si>
  <si>
    <t>0501 05З0300 244 225</t>
  </si>
  <si>
    <t>90.00.3</t>
  </si>
  <si>
    <t>0373200074611000041</t>
  </si>
  <si>
    <t>Выполнение работ по комплексному содержанию дворовых территорий, в том числе по санитарному содержанию и механизированной уборке, выполнению работ по уборке снега  района  Аэропорт в 2012 году (Участок № 1).</t>
  </si>
  <si>
    <t>Работы выполняются согласно техническому заданию, смете, адресному списку и договору</t>
  </si>
  <si>
    <t>Аванс не предусмотрен. Размер обеспечения исполнения  договора 30%</t>
  </si>
  <si>
    <t>11.2011</t>
  </si>
  <si>
    <t>12.2012</t>
  </si>
  <si>
    <t>Открытый аукцион в электронной форме</t>
  </si>
  <si>
    <t>0373200074611000043</t>
  </si>
  <si>
    <t>Выполнение работ по комплексному содержанию дворовых территорий, в том числе по санитарному содержанию и механизированной уборке, выполнению работ по уборке снега  района  Аэропорт в 2012 году (Участок № 2).</t>
  </si>
  <si>
    <t>Аванс не предусмотрен. Размер обеспечения исполнения договора 30%</t>
  </si>
  <si>
    <t>0373200074611000042</t>
  </si>
  <si>
    <t>Выполнение работ по комплексному содержанию дворовых территорий, в том числе по санитарному содержанию и механизированной уборке, выполнению работ по уборке снега  района  Аэропорт в 2012 году (Участок № 3).</t>
  </si>
  <si>
    <t>0373200074611000044</t>
  </si>
  <si>
    <t>Выполнение работ по комплексному содержанию дворовых территорий, в том числе по санитарному содержанию и механизированной уборке, выполнению работ по уборке снега  района  Аэропорт в 2012 году (Участок № 4).</t>
  </si>
  <si>
    <t>11.2012</t>
  </si>
  <si>
    <t>0505 05З0181 244 225</t>
  </si>
  <si>
    <t>29.22.9</t>
  </si>
  <si>
    <t>0373200074611000045</t>
  </si>
  <si>
    <t>Техническое обслуживание объединенных диспетчерских систем (ламп-сигналов) района Аэропорт на 2012г.</t>
  </si>
  <si>
    <t>04.2012</t>
  </si>
  <si>
    <t>0505 05З0181 244 226</t>
  </si>
  <si>
    <t>0373200074611000046</t>
  </si>
  <si>
    <t>Оказание услуг по охране помещений ГКУ "ИС района Аэропорт" по адресу: ул.Часовая, д.8 на 2012 г.</t>
  </si>
  <si>
    <t>Работы выполняются согласно техническому заданию и договору</t>
  </si>
  <si>
    <t>Аванс не предусмотрен, размер обеспечения исполнения договора 30%</t>
  </si>
  <si>
    <t>0505 05З0181 244 223</t>
  </si>
  <si>
    <t>40.10.3</t>
  </si>
  <si>
    <t>Поставка электрической энергии по адресу: г. Москва, 2-й Балтийский пер.д. 4</t>
  </si>
  <si>
    <t>Работы выполняются согласно договору</t>
  </si>
  <si>
    <t>предоплата по договору</t>
  </si>
  <si>
    <t>12.2011</t>
  </si>
  <si>
    <t>Размещение заказа у единственного поставщика</t>
  </si>
  <si>
    <t>Поставка электрической энергии по адресам: г. Москва, ул. Часовая д. 8/2, ОДС (5 шт.)</t>
  </si>
  <si>
    <t>Поставка электрической энергии по адресу: г. Москва, ул. Часовая д. 7 к. 1</t>
  </si>
  <si>
    <t>I КВАРТАЛ 2012г.</t>
  </si>
  <si>
    <t>45.11.</t>
  </si>
  <si>
    <t>0373200074612000005</t>
  </si>
  <si>
    <t>Обслуживание зеленых насаждений на дворовых территориях в районе Аэропорт</t>
  </si>
  <si>
    <t>01.2012</t>
  </si>
  <si>
    <t>09.2012</t>
  </si>
  <si>
    <t>40.30.2</t>
  </si>
  <si>
    <t>Предоставление коммунальных и эксплуатационных услуг по адресу: г. Москва, ул. Часовая д. 8/2</t>
  </si>
  <si>
    <t>Аванс не предусмотрен.</t>
  </si>
  <si>
    <t>Предоставление коммунальных и эксплуатационных услуг по адресу: г. Москва, ул. Часовая д. 7 к. 1</t>
  </si>
  <si>
    <t>Предоставление коммунальных и эксплуатационных услуг по адресу: г. Москва, 2-й Балтийский пер. д. 4</t>
  </si>
  <si>
    <t>0505 05З0181 244 221</t>
  </si>
  <si>
    <t>64.20.11</t>
  </si>
  <si>
    <t xml:space="preserve">Оказание услуг телефонной связи </t>
  </si>
  <si>
    <t>0505 05З0181 244 222</t>
  </si>
  <si>
    <t>0373200074612000006</t>
  </si>
  <si>
    <t>Оказание автотранспортных услуг для нужд ГКУ "ИС района Аэропорт" в 2012г.</t>
  </si>
  <si>
    <t>02.2012</t>
  </si>
  <si>
    <t>07.2012</t>
  </si>
  <si>
    <t>котировка</t>
  </si>
  <si>
    <t>0501 05В0400 244 225</t>
  </si>
  <si>
    <t>45.21.</t>
  </si>
  <si>
    <t>0373200074612000007</t>
  </si>
  <si>
    <t>Выполнение работ по приведению в порядок подъездов многоквартирных жилых домов в районе Аэропорт (участок № 1)</t>
  </si>
  <si>
    <t>подъезд</t>
  </si>
  <si>
    <t>08.2012</t>
  </si>
  <si>
    <t>0373200074612000008</t>
  </si>
  <si>
    <t>Выполнение работ по приведению в порядок подъездов многоквартирных жилых домов в районе Аэропорт (участок № 2)</t>
  </si>
  <si>
    <t>0373200074612000009</t>
  </si>
  <si>
    <t>Выполнение работ по приведению в порядок подъездов многоквартирных жилых домов в районе Аэропорт (участок № 3)</t>
  </si>
  <si>
    <t>0373200074612000010</t>
  </si>
  <si>
    <t>Выполнение работ по приведению в порядок подъездов многоквартирных жилых домов в районе Аэропорт (участок № 4)</t>
  </si>
  <si>
    <t>0503 01З0200 244 225</t>
  </si>
  <si>
    <t>45.23.1</t>
  </si>
  <si>
    <t>0373200074612000011</t>
  </si>
  <si>
    <t>Выполнение работ по устройству дополнительных парковочных мест на дворовых территориях района Аэропорт</t>
  </si>
  <si>
    <t>маш/мест</t>
  </si>
  <si>
    <t>03.2012</t>
  </si>
  <si>
    <t>0503 13В0100 244 225</t>
  </si>
  <si>
    <t>45.23.2</t>
  </si>
  <si>
    <t>0373200074612000012</t>
  </si>
  <si>
    <t>Выполнение работ по устройству детского городка с элементами спортивного развития на дворовой территории района Аэропорт</t>
  </si>
  <si>
    <t>Работы выполняются согласно техническому заданию, смете и договору</t>
  </si>
  <si>
    <t>1102 13Г0200 244 226</t>
  </si>
  <si>
    <t>74.20.11</t>
  </si>
  <si>
    <t>0373200074612000013</t>
  </si>
  <si>
    <t>Разработка проектно-сметной документации на капитальный  ремонт спортивных площадок на дворовых территориях района Аэропорт</t>
  </si>
  <si>
    <t>Работы выполняются согласно техническому заданию, адресному списку и договору</t>
  </si>
  <si>
    <t>05.2012</t>
  </si>
  <si>
    <t>0501 05З0500 244 225</t>
  </si>
  <si>
    <t>Выполнение работ по ремонту квартир  за выбытием граждан в районе Аэропорт</t>
  </si>
  <si>
    <t>0503 05З0400 244 225</t>
  </si>
  <si>
    <t xml:space="preserve">Выполнение работ по комплексному благоустройству 11 дворовых территорий района Аэропорт </t>
  </si>
  <si>
    <t xml:space="preserve">Выполнение работ по комплексному благоустройству 28  дворовых территорий района Аэропорт </t>
  </si>
  <si>
    <t xml:space="preserve">Выполнение работ по комплексному благоустройству 27  дворовых территорий района Аэропорт </t>
  </si>
  <si>
    <t>II КВАРТАЛ 2012г.</t>
  </si>
  <si>
    <t>1102 13Г0300 243 225</t>
  </si>
  <si>
    <t>45.21.7</t>
  </si>
  <si>
    <t>Выполнение работ по капитальному ремонту спортивных площадок  в районе Аэропорт по адресам: 1-й Амбулаторный пр. д. 5 к. 1-2, Ленинградский пр. д. 74 к. 6</t>
  </si>
  <si>
    <t xml:space="preserve">Шт. </t>
  </si>
  <si>
    <t>Выполнение работ по капитальному ремонту спортивных площадок  в районе Аэропорт по адресам: ул. Планетная д. 47, ул. 8 Марта д. 13</t>
  </si>
  <si>
    <t>III КВАРТАЛ 2012г.</t>
  </si>
  <si>
    <t>10.2012</t>
  </si>
  <si>
    <t>IV КВАРТАЛ 2012г.</t>
  </si>
  <si>
    <t>Всего</t>
  </si>
  <si>
    <t>БЕГОВОЙ</t>
  </si>
  <si>
    <t>4- й квартал 2011 года на бюджет 2012 года</t>
  </si>
  <si>
    <t xml:space="preserve">0505 05 З 0181 244 225 </t>
  </si>
  <si>
    <t>0373200074711000051</t>
  </si>
  <si>
    <t>Техническое обслуживание оборудования (ламп-сигналов) объединенных диспетчерских служб</t>
  </si>
  <si>
    <t xml:space="preserve">В соответствии с техническим заданием и условиями договора </t>
  </si>
  <si>
    <t>шт .</t>
  </si>
  <si>
    <t xml:space="preserve">30.04.2012 г. </t>
  </si>
  <si>
    <t>аукцион</t>
  </si>
  <si>
    <t xml:space="preserve">0505 05 З 0181 244 226 </t>
  </si>
  <si>
    <t>0373200074711000052</t>
  </si>
  <si>
    <t>Оказание услуг по охране помещений ГКУ "ИС района Беговой"                             (1 пост,ул.Расковой д.16/26 к.1)</t>
  </si>
  <si>
    <t>шт.</t>
  </si>
  <si>
    <t>30.06. 2012 г.</t>
  </si>
  <si>
    <t>0501 05 З 0300 244 225</t>
  </si>
  <si>
    <t>0373200074711000048</t>
  </si>
  <si>
    <t xml:space="preserve">Выполнение работ по кмплексному содержанию дворовых территорий, в том числе по санитарному содержанию и механизированной уборке, выполнению работ по уборке снега Бегового района в 2012 году (участок №1) </t>
  </si>
  <si>
    <t>В соответствии с техническим заданием и условиями договора</t>
  </si>
  <si>
    <t>кв.м./шт.</t>
  </si>
  <si>
    <r>
      <rPr>
        <sz val="8"/>
        <color indexed="8"/>
        <rFont val="Times New Roman"/>
        <family val="1"/>
      </rPr>
      <t>114240,3/</t>
    </r>
    <r>
      <rPr>
        <b/>
        <sz val="8"/>
        <color indexed="8"/>
        <rFont val="Times New Roman"/>
        <family val="1"/>
      </rPr>
      <t>40</t>
    </r>
  </si>
  <si>
    <t>31.12.2012 г.</t>
  </si>
  <si>
    <t>0373200074711000049</t>
  </si>
  <si>
    <t xml:space="preserve">Выполнение работ по кмплексному содержанию дворовых территорий, в том числе по санитарному содержанию и механизированной уборке, выполнению работ по уборке снега Бегового района в 2012 году (участок №2) </t>
  </si>
  <si>
    <r>
      <t>78801,7/</t>
    </r>
    <r>
      <rPr>
        <b/>
        <sz val="8"/>
        <color indexed="8"/>
        <rFont val="Times New Roman"/>
        <family val="1"/>
      </rPr>
      <t>35</t>
    </r>
  </si>
  <si>
    <t>0373200074711000050</t>
  </si>
  <si>
    <t xml:space="preserve">Выполнение работ по кмплексному содержанию дворовых территорий, в том числе по санитарному содержанию и механизированной уборке, выполнению работ по уборке снега Бегового района в 2012 году (участок №3) </t>
  </si>
  <si>
    <t>ИТОГО:</t>
  </si>
  <si>
    <t>1-й квартал 2012 года</t>
  </si>
  <si>
    <t>0501 05 З 0000 244 225</t>
  </si>
  <si>
    <t>45.21</t>
  </si>
  <si>
    <t>0373200074711000062</t>
  </si>
  <si>
    <t>Приведение в порядок подъездов многоквартирных домов (участок 1)</t>
  </si>
  <si>
    <t>0373200074711000061</t>
  </si>
  <si>
    <t>Приведение в порядок подъездов многоквартирных домов (участок 2)</t>
  </si>
  <si>
    <t>В соответствии с техническим заданием и условиями договора к договору</t>
  </si>
  <si>
    <t>0373200074711000058</t>
  </si>
  <si>
    <t>Приведение в порядок подъездов многоквартирных домов (участок 3)</t>
  </si>
  <si>
    <t>0373200074711000059</t>
  </si>
  <si>
    <t>Приведение в порядок подъездов многоквартирных домов (участок 4)</t>
  </si>
  <si>
    <t>0373200074711000060</t>
  </si>
  <si>
    <t>Приведение в порядок подъездов многоквартирных домов (участок 5)</t>
  </si>
  <si>
    <t>0373200074712000005</t>
  </si>
  <si>
    <t>Содержание зеленых насаждений</t>
  </si>
  <si>
    <t xml:space="preserve">0505 05 З 0181 244 222 </t>
  </si>
  <si>
    <t>60.22</t>
  </si>
  <si>
    <t>0373200074712000004</t>
  </si>
  <si>
    <t>Оказание автотранспортных услуг для служебного пользования ГКУ "ИС района Беговой"</t>
  </si>
  <si>
    <t>29.06.2012 г.</t>
  </si>
  <si>
    <t xml:space="preserve">0505 05 З 0181 244 221  </t>
  </si>
  <si>
    <t>Оказание услуг телефонной связи</t>
  </si>
  <si>
    <t>единственный поставщик</t>
  </si>
  <si>
    <t>0503  01 З 0000 244 225</t>
  </si>
  <si>
    <t>23.01</t>
  </si>
  <si>
    <t>0373200074712000006</t>
  </si>
  <si>
    <t>Устройство дополнительных  парковочных машино/мест</t>
  </si>
  <si>
    <t>25.08.2012 г.</t>
  </si>
  <si>
    <t>1102 13 Г 0200 244 226</t>
  </si>
  <si>
    <t>0373200074712000007</t>
  </si>
  <si>
    <t>Разработка ПСД на капитальный ремонт 2-х спортивных площадок</t>
  </si>
  <si>
    <t>0503 13 В 0100 244 225</t>
  </si>
  <si>
    <t>Устройство межквартального детского городка с элементами спортивного оборудования</t>
  </si>
  <si>
    <t>0503 05 З 0400 244 225</t>
  </si>
  <si>
    <t>67.13</t>
  </si>
  <si>
    <t>Благоустройство дворовых территорий района Беговой                        (участок № 1)</t>
  </si>
  <si>
    <t>01.09.2012 г.</t>
  </si>
  <si>
    <t>Благоустройство дворовых территорий района Беговой                          (участок № 2)</t>
  </si>
  <si>
    <t>2-й квартал 2012 года</t>
  </si>
  <si>
    <t>1102 13 Г 0200 244 225</t>
  </si>
  <si>
    <t>Капитальный ремонт 2-х спортивных площадок</t>
  </si>
  <si>
    <t>Устройство межквартальных игровых городков</t>
  </si>
  <si>
    <t>0501 05 З 0500 244 225</t>
  </si>
  <si>
    <t>45.4;45.41;45.42; 45.43; 45.44.2</t>
  </si>
  <si>
    <t>Ремонт муниципальных квартир,переходящих в собственность г.Москвы</t>
  </si>
  <si>
    <t>июнь 2012 г.</t>
  </si>
  <si>
    <t>Оказание услуг по охране помещений ГКУ "ИС района Беговой"                             (2 поста,ул.Расковой д.14; д.16/26 к.1)</t>
  </si>
  <si>
    <t>31.10.2012 г.</t>
  </si>
  <si>
    <t>3-й квартал 2012 года</t>
  </si>
  <si>
    <t>сентябрь 2012 г.</t>
  </si>
  <si>
    <t>4-й квартал 2012 года</t>
  </si>
  <si>
    <t>ВСЕГО:</t>
  </si>
  <si>
    <t>БЕСКУДНИКОВСКИЙ</t>
  </si>
  <si>
    <t>0505-05 З 0181-244-225</t>
  </si>
  <si>
    <t xml:space="preserve">0373200090711000039
</t>
  </si>
  <si>
    <t>исполнение в полном объеме, без нарушения сроков исполнения</t>
  </si>
  <si>
    <t>ноябрь 2011г.</t>
  </si>
  <si>
    <t xml:space="preserve">Открытый аукцион в электронной форме </t>
  </si>
  <si>
    <t>0373200090711000038</t>
  </si>
  <si>
    <t>Техническое обслуживание оборудования (ламп-сигналов) ОДС на территории Бескудниковского района на 2012 год.</t>
  </si>
  <si>
    <t>0501-05 З 0300-244-225</t>
  </si>
  <si>
    <t>70.32.1</t>
  </si>
  <si>
    <t>0373200090711000032</t>
  </si>
  <si>
    <t>Выполнение работ по санитарному содержанию, текущему ремоту и механизированной уборке дворовых территорий Бескудниковского района в 2012 году (участок №4).</t>
  </si>
  <si>
    <t>октябрь 2011г.</t>
  </si>
  <si>
    <t>0373200090711000034</t>
  </si>
  <si>
    <t>Выполнение работ по санитарному содержанию, текущему ремоту и механизированной уборке дворовых территорий Бескудниковского района в 2012 году (участок №5).</t>
  </si>
  <si>
    <t>0373200090711000035</t>
  </si>
  <si>
    <t>Выполнение работ по санитарному содержанию, текущему ремоту и механизированной уборке дворовых территорий Бескудниковского района в 2012 году (участок №6).</t>
  </si>
  <si>
    <t>0501-05З0500-244-225</t>
  </si>
  <si>
    <t>0373200090712000001</t>
  </si>
  <si>
    <t>Техническое обслуживание подъемников для инвалидов на территории Бескудниковского района на 2012 год.</t>
  </si>
  <si>
    <t>не требуется</t>
  </si>
  <si>
    <t>декабрь 2011г.</t>
  </si>
  <si>
    <t>0501-05Б0400-244-225</t>
  </si>
  <si>
    <t>0373200090711000046</t>
  </si>
  <si>
    <t>Ремонт подъездов</t>
  </si>
  <si>
    <t>0373200090711000045</t>
  </si>
  <si>
    <t>I квартал 2012</t>
  </si>
  <si>
    <t>0505-05З0181-244-222</t>
  </si>
  <si>
    <t>70.1</t>
  </si>
  <si>
    <t>0373200090712000002</t>
  </si>
  <si>
    <t>Автотранспортные услуги.</t>
  </si>
  <si>
    <t>0501-05 3 0300-244-225</t>
  </si>
  <si>
    <t>01.41.2</t>
  </si>
  <si>
    <t>0373200090712000004</t>
  </si>
  <si>
    <t>Обслуживание зеленых насаждений.</t>
  </si>
  <si>
    <t>0373200090712000003</t>
  </si>
  <si>
    <t>апрель 2012г.</t>
  </si>
  <si>
    <t>0501-0530500-244-225</t>
  </si>
  <si>
    <t>0373200090712000005</t>
  </si>
  <si>
    <t>0505-05З0181-244-310</t>
  </si>
  <si>
    <t>45.33</t>
  </si>
  <si>
    <t>Закупка климатического оборудования</t>
  </si>
  <si>
    <t>0501-01З0000-244-225</t>
  </si>
  <si>
    <t>0373200090712000006</t>
  </si>
  <si>
    <t>Устройство дополнительных парковочных мест</t>
  </si>
  <si>
    <t>0503-13В0100-244-225</t>
  </si>
  <si>
    <t>Обустройство детских площадок</t>
  </si>
  <si>
    <t>Обустройство площадок для выгула собак</t>
  </si>
  <si>
    <t>1102-13Г0200-244-226</t>
  </si>
  <si>
    <t>Разработка ПСД для проведения капитального ремонта спортивных площадок</t>
  </si>
  <si>
    <t>0503-05З0400-244-220</t>
  </si>
  <si>
    <t>Благоустройство дворовых территорий</t>
  </si>
  <si>
    <t>1102-13Г0200-243-225</t>
  </si>
  <si>
    <t>капитальный ремонт оборудования спортивных площадок</t>
  </si>
  <si>
    <t>0505-05З0181-244-221</t>
  </si>
  <si>
    <t>оказание услуг телефонной связи</t>
  </si>
  <si>
    <t>п.1, ч.2, ст.55 94-ФЗ Единственный поставщик</t>
  </si>
  <si>
    <t>0505-05З0181-244-223</t>
  </si>
  <si>
    <t>энергоснабжение</t>
  </si>
  <si>
    <t>Коммунальные услуги Дубнинская ул., д.3</t>
  </si>
  <si>
    <t>Услуги водоснабжения, водоотведения, канализации, теплоснабжения, газоснабжения (п.2 ч.2 ст.55 94-ФЗ)</t>
  </si>
  <si>
    <t>Коммунальные услуги Бескудниковский б-р., д.30, к.4, Бескудниковский б-р., д.40, к.2</t>
  </si>
  <si>
    <t>0505-05З0181-244-225</t>
  </si>
  <si>
    <t>Содержание и ремонт: Бескудниковский бульвар, д.52а</t>
  </si>
  <si>
    <t>управлению многоквартирным домом
(п.29, ч.2, ст.55 94-ФЗ)</t>
  </si>
  <si>
    <t>0501-05З0500-244-223</t>
  </si>
  <si>
    <t>Коммунальные услуги: Дубнинская ул., д.43 (ЛЦМ)</t>
  </si>
  <si>
    <t>Энергоснабжение: Дубнинская ул., д.43 (ЛЦМ)</t>
  </si>
  <si>
    <t>Энергоснабжение:   служебные помещения ГКУ</t>
  </si>
  <si>
    <t>Коммунальные услуги: служебные помещения ГКУ</t>
  </si>
  <si>
    <t>II квартал 2012</t>
  </si>
  <si>
    <t>техническое обслуживание ВТС</t>
  </si>
  <si>
    <t>0501-0530300-244-225</t>
  </si>
  <si>
    <t>Ремонт служебных помещений</t>
  </si>
  <si>
    <t>0501-05З0000-244-225</t>
  </si>
  <si>
    <t>45.4</t>
  </si>
  <si>
    <t>Ремонт квартир.</t>
  </si>
  <si>
    <t>0505-05З01810-244-222</t>
  </si>
  <si>
    <t>III квартал 2012</t>
  </si>
  <si>
    <t>IV квартал 2012г.</t>
  </si>
  <si>
    <t>IV квартал 2011 года</t>
  </si>
  <si>
    <t>0373200044611000052</t>
  </si>
  <si>
    <t>Выполнение работ по комплексному содержанию дворовых территорий, в том числе по санитарному содержанию и механизированной уборке, выполнению работ по уборке снега  в Войковском районе по  участку № 1 в 2012 году.</t>
  </si>
  <si>
    <t>В соответствии с ТЗ и Договором</t>
  </si>
  <si>
    <t>01.01.2012-31.12.2012</t>
  </si>
  <si>
    <t>0373200044611000051</t>
  </si>
  <si>
    <t>Выполнение работ по комплексному содержанию дворовых территорий, в том числе по санитарному содержанию и механизированной уборке, выполнению работ по уборке снега  в Войковском районе по  участку № 2 в 2012 году.</t>
  </si>
  <si>
    <t>0373200044611000050</t>
  </si>
  <si>
    <t>Выполнение работ по комплексному содержанию дворовых территорий, в том числе по санитарному содержанию и механизированной уборке, выполнению работ по уборке снега  в Войковском районе по  участку № 3 в 2012 году.</t>
  </si>
  <si>
    <t>0373200044611000053</t>
  </si>
  <si>
    <t>Выполнение работ по комплексному содержанию дворовых территорий, в том числе по санитарному содержанию и механизированной уборке, выполнению работ по уборке снега  в Войковском районе по  участку № 4 в 2012 году.</t>
  </si>
  <si>
    <t>0505 05 З 0181 244 225</t>
  </si>
  <si>
    <t>0373200044611000056</t>
  </si>
  <si>
    <t xml:space="preserve">Выполнение работ по техническому обслуживанию оборудования объединенных диспетчерских систем </t>
  </si>
  <si>
    <t>01.01.2012-30.04.2012</t>
  </si>
  <si>
    <t>74.60.</t>
  </si>
  <si>
    <t>0373200044611000055</t>
  </si>
  <si>
    <t>Охрана помещений  для нужд ГКУ "ИС Войковского района"</t>
  </si>
  <si>
    <t>ИТОГО за 4-й квартал 2011г.</t>
  </si>
  <si>
    <t>I квартал 2012 года</t>
  </si>
  <si>
    <t>0373200044612000007</t>
  </si>
  <si>
    <t xml:space="preserve"> Содержание зеленых насаждений (омолаживающей и формовочной обрезке деревьев) </t>
  </si>
  <si>
    <t>с момента подписания контракта -20.04.2012</t>
  </si>
  <si>
    <t>0505 05 З 0181 244 222</t>
  </si>
  <si>
    <t>0373200044612000005</t>
  </si>
  <si>
    <t>Оказание транспортных услуг для нужд ГКУ "ИС Войковского района"</t>
  </si>
  <si>
    <t>20.02.2012-30.06.2012</t>
  </si>
  <si>
    <t>Запрос котировок</t>
  </si>
  <si>
    <t>0501- 05В0400-244-225</t>
  </si>
  <si>
    <t>0373200044612000002</t>
  </si>
  <si>
    <t>с момента подписания контракта -15.08.2012</t>
  </si>
  <si>
    <t>0373200044612000001</t>
  </si>
  <si>
    <t>0373200044612000003</t>
  </si>
  <si>
    <t>0373200044612000008</t>
  </si>
  <si>
    <t>0373200044612000010</t>
  </si>
  <si>
    <t>Разработка ПСД на проведение кап.ремонта спортивных площадок</t>
  </si>
  <si>
    <t>с момента подписания контракта -30.06.2012</t>
  </si>
  <si>
    <t xml:space="preserve">0503-01 З0200-244-225 </t>
  </si>
  <si>
    <t>0373200044612000009</t>
  </si>
  <si>
    <t>Выполенение работ по организации дополнительных парковочных мест на территории Войковского района в 2012 году</t>
  </si>
  <si>
    <t>у.е.</t>
  </si>
  <si>
    <t>с момента подписания контракта -25.08.2012</t>
  </si>
  <si>
    <t>1102 13 Г 0300 243 225</t>
  </si>
  <si>
    <t>Капитальный ремонт оборудования спортивных площадок на территории Войковского района  в 2012 году</t>
  </si>
  <si>
    <t>адрес</t>
  </si>
  <si>
    <t>с момента подписания контракта -30.09.2012</t>
  </si>
  <si>
    <t>0503 13 В0100 244 225</t>
  </si>
  <si>
    <t>Выполнение работ по программе "Развитие индустрии отдыха и туризма" на территории Войковского района  в 2012 году</t>
  </si>
  <si>
    <t>0503 05З0400 244 225</t>
  </si>
  <si>
    <t>Выполнение работ по благоустройству дворовых территорий Войковского района по участку № 1 в 2012 году</t>
  </si>
  <si>
    <t>дворы</t>
  </si>
  <si>
    <t>Выполнение работ по благоустройству дворовых территорий Войковского района по участку № 2 в 2012 году</t>
  </si>
  <si>
    <t>Выполнение работ по благоустройству дворовых территорий Войковского района по участку № 3 в 2012 году</t>
  </si>
  <si>
    <t>ИТОГО за 1-й квартал 2012г.</t>
  </si>
  <si>
    <t>II квартал 2012 года</t>
  </si>
  <si>
    <t>Ремонт квартир для детей сирот</t>
  </si>
  <si>
    <t>с момента подписания контракта -20.08.2012</t>
  </si>
  <si>
    <t xml:space="preserve"> Содержание зеленых насаждений</t>
  </si>
  <si>
    <t>деревья</t>
  </si>
  <si>
    <t>с момента подписания контракта -31.12.2012</t>
  </si>
  <si>
    <t>ИТОГО за 2-й квартал 2012г.</t>
  </si>
  <si>
    <t>III квартал 2012 года</t>
  </si>
  <si>
    <t xml:space="preserve">ИТОГО за III квартал   </t>
  </si>
  <si>
    <t>IV квартал 2012 года</t>
  </si>
  <si>
    <t xml:space="preserve">ВСЕГО: </t>
  </si>
  <si>
    <t>ВОЙКОВСКИЙ</t>
  </si>
  <si>
    <t>ВОСТОЧНОЕ ДЕГУНИНО</t>
  </si>
  <si>
    <t>0501 05З0300 244 225</t>
  </si>
  <si>
    <t>90.03.</t>
  </si>
  <si>
    <t>Открытый аукцион в электронной форме на право заключения договора на выполнение работ по содержанию, текущему ремонту, санитарному содержанию и механизированной уборке дворовых территорий района Восточное Дегунино (участок 1)</t>
  </si>
  <si>
    <t>выполнение работ по содержанию, текущему ремонту, санитарному содержанию и механизированной уборке дворовых территорий района Восточное Дегунино (участок 1)</t>
  </si>
  <si>
    <t>Ежемесячная безналичная оплата, по факту выполненных работ.</t>
  </si>
  <si>
    <t>электронный аукцион</t>
  </si>
  <si>
    <t>Открытый аукцион в электронной форме на право заключения договора на выполнение работ по содержанию, текущему ремонту, санитарному содержанию и механизированной уборке дворовых территорий района Восточное Дегунино (участок 2)</t>
  </si>
  <si>
    <t>выполнение работ по содержанию, текущему ремонту, санитарному содержанию и механизированной уборке дворовых территорий района Восточное Дегунино (участок 2)</t>
  </si>
  <si>
    <t>Открытый аукцион в электронной форме на право заключения договора на выполнение работ по содержанию, текущему ремонту, санитарному содержанию и механизированной уборке дворовых территорий района Восточное Дегунино (участок 3)</t>
  </si>
  <si>
    <t>выполнение работ по содержанию, текущему ремонту, санитарному содержанию и механизированной уборке дворовых территорий района Восточное Дегунино (участок 3)</t>
  </si>
  <si>
    <t>0505 05З0181 244 225</t>
  </si>
  <si>
    <t>29.22.</t>
  </si>
  <si>
    <t>Открытый аукцион в электронной форме на право заключения Договора на выполнение работ по техническому обслуживанию оборудования (ламп-сигналов) объединенных диспетчерских систем (ОДС) района Восточное Дегунино</t>
  </si>
  <si>
    <t>выполнение работ по техническому обслуживанию оборудования (ламп-сигналов) объединенных диспетчерских систем (ОДС) района Восточное Дегунино</t>
  </si>
  <si>
    <t>Открытый аукцион в электронной форме на право заключения договора на оказание услуг по охране помещений Государственного казенного учреждения города Москвы “Инженерная служба района Восточное Дегунино”</t>
  </si>
  <si>
    <t xml:space="preserve"> оказание услуг по охране помещений Государственного казенного учреждения города Москвы “Инженерная служба района Восточное Дегунино”</t>
  </si>
  <si>
    <t>ИТОГО за IV квартал</t>
  </si>
  <si>
    <t>64.20.</t>
  </si>
  <si>
    <t>Предоставление услуг телефонной связи</t>
  </si>
  <si>
    <t>31.2012</t>
  </si>
  <si>
    <t>закупка у единственного поставщика</t>
  </si>
  <si>
    <t>0501 05З0500 244 223</t>
  </si>
  <si>
    <t>40.30.</t>
  </si>
  <si>
    <t>Оказание услуг по коммунальному обслуживанию</t>
  </si>
  <si>
    <t>коммунальное обслуживание</t>
  </si>
  <si>
    <t>7493050</t>
  </si>
  <si>
    <t>70.32.</t>
  </si>
  <si>
    <t>Оказание эксплуатационных услух</t>
  </si>
  <si>
    <t>эксплуатационные услуги</t>
  </si>
  <si>
    <t>0505 05З0181 244 222</t>
  </si>
  <si>
    <t>34.10.</t>
  </si>
  <si>
    <t>Запрос котировок на право заключения Договора на оказание услуг по транспортному обслуживанию ГКУ “ИС района Восточное Дегунино”</t>
  </si>
  <si>
    <t>оказание услуг по транспортному обслуживанию ГКУ “ИС района Восточное Дегунино”</t>
  </si>
  <si>
    <t>смп</t>
  </si>
  <si>
    <t>Запрос котировок на право заключения Договора на оказание услуг по уборке помещений ГКУ “ИС района Восточное Дегунино”</t>
  </si>
  <si>
    <t>оказание услуг по уборке помещений ГКУ “ИС района Восточное Дегунино”</t>
  </si>
  <si>
    <t>1102 13Г0200 244 226</t>
  </si>
  <si>
    <t>22.11.</t>
  </si>
  <si>
    <t>Открытый аукцион в электронной форме на право заключения Договора на выполнение работ по разработке ПСД на капитальный ремонт спортивных площадок на территории района Восточное Дегунино</t>
  </si>
  <si>
    <t>выполнение работ по разработке ПСД на капитальный ремонт спортивных площадок на территории района Восточное Дегунино</t>
  </si>
  <si>
    <t>Безналичная оплата, по факту выполненных работ.</t>
  </si>
  <si>
    <t>0503 01З0200 244 225</t>
  </si>
  <si>
    <t>Открытый аукцион в электронной форме на право заключения Договора на выполнение работ по созданию единого парковочного пространства на территории района Восточное Дегунино</t>
  </si>
  <si>
    <t>выполнение работ по созданию единого парковочного пространства на территории района Восточное Дегунино</t>
  </si>
  <si>
    <t>место</t>
  </si>
  <si>
    <t>Открытый аукцион в электронной форме на право заключения Договора на выполнение работ по обустройству детских площадок на дворовых территориях района Восточное Дегунино</t>
  </si>
  <si>
    <t>выполнение работ по обустройству детских площадок на дворовых территориях района Восточное Дегунино</t>
  </si>
  <si>
    <t>0501 05В0400 244 225</t>
  </si>
  <si>
    <t>Открытый аукцион в электронной форме на право заключения Договора на выполнение работ по приведению в порядок подъездов многоквартирных домов в районе Восточное Дегунино (участки 1 и 2)</t>
  </si>
  <si>
    <t>выполнение работ по приведению в порядок подъездов многоквартирных домов в районе Восточное Дегунино (участки 1 и 2)</t>
  </si>
  <si>
    <t>Открытый аукцион в электронной форме на право заключения Договора на выполнение работ по приведению в порядок подъездов многоквартирных домов в районе Восточное Дегунино (участок)</t>
  </si>
  <si>
    <t>выполнение работ по приведению в порядок подъездов многоквартирных домов в районе Восточное Дегунино (участок)</t>
  </si>
  <si>
    <t>0501 05З0500 244 225</t>
  </si>
  <si>
    <t>Запрос котировок на право заключения Договора на выполнение работ по техническому  обслуживанию платформ подъемных для инвалидов в многоквартирных домах района Восточное Дегунино</t>
  </si>
  <si>
    <t>выполнение работ по техническому  обслуживанию платформ подъемных для инвалидов в многоквартирных домах района Восточное Дегунино</t>
  </si>
  <si>
    <t>Открытый аукцион в электронной форме на право заключения договора на выполнение работ по благоустройству дворовых территорий района Восточное Дегунино (участок 1)</t>
  </si>
  <si>
    <t>выполнение работ по благоустройству дворовых территорий района Восточное Дегунино (участок 1)</t>
  </si>
  <si>
    <t>Открытый аукцион в электронной форме на право заключения договора на выполнение работ по благоустройству дворовых территорий района Восточное Дегунино (участок 2)</t>
  </si>
  <si>
    <t>выполнение работ по благоустройству дворовых территорий района Восточное Дегунино (участок 2)</t>
  </si>
  <si>
    <t>Открытый аукцион в электронной форме на право заключения договора на выполнение работ по благоустройству дворовых территорий района Восточное Дегунино (участок 3)</t>
  </si>
  <si>
    <t>выполнение работ по благоустройству дворовых территорий района Восточное Дегунино (участок 3)</t>
  </si>
  <si>
    <t>Открытый аукцион в электронной форме на право заключения договора на выполнение работ по благоустройству дворовых территорий района Восточное Дегунино (участок 4)</t>
  </si>
  <si>
    <t>выполнение работ по благоустройству дворовых территорий района Восточное Дегунино (участок 4)</t>
  </si>
  <si>
    <t xml:space="preserve">ИТОГО за I квартал   </t>
  </si>
  <si>
    <t>Открытый аукцион в электронной форме на право заключения Договора на выполнение работ по обслуживанию зеленых насаждений на территории района Восточное Дегунино</t>
  </si>
  <si>
    <t>выполнение работ по обслуживанию зеленых насаждений на территории района Восточное Дегунино</t>
  </si>
  <si>
    <t>Открытый аукцион в электронной форме на право заключения Договора на оказание услуг по уборке помещений ГКУ “ИС района Восточное Дегунино”</t>
  </si>
  <si>
    <t>1102 13Г0300 244 225</t>
  </si>
  <si>
    <t>Открытый аукцион в электронной форме на право заключения Договора на выполнение работ по капитальному ремонту оборудования спортивных площадок на территории района Восточное Дегунино</t>
  </si>
  <si>
    <t>выполнение работ по капитальному ремонту оборудования спортивных площадок на территории района Восточное Дегунино</t>
  </si>
  <si>
    <t>0501 05З0000 244 225</t>
  </si>
  <si>
    <t>45.70.</t>
  </si>
  <si>
    <t>Запрос котировок на право заключения Договора на выполнение работ по текущему ремонту квартир за смертью</t>
  </si>
  <si>
    <t>выполнение работ по текущему ремонту квартир за смертью</t>
  </si>
  <si>
    <t>06.2012</t>
  </si>
  <si>
    <t xml:space="preserve">ИТОГО за II квартал   </t>
  </si>
  <si>
    <t xml:space="preserve">ИТОГО за IV квартал   </t>
  </si>
  <si>
    <t>ВСЕГО</t>
  </si>
  <si>
    <t>ГОЛОВИНСКИЙ</t>
  </si>
  <si>
    <t>0373200051211000047</t>
  </si>
  <si>
    <t>Выполнение работ по техническому обслуживанию (ламп-сигналов) объединенных диспетчерских систем Головинского района</t>
  </si>
  <si>
    <t>Шт.</t>
  </si>
  <si>
    <t>Размер обеспечения контракта 30%</t>
  </si>
  <si>
    <t>0373200051211000048</t>
  </si>
  <si>
    <t>Оказание услуг по охране помещений ГКУ "ИС Головинского района"</t>
  </si>
  <si>
    <t>0373200051211000049</t>
  </si>
  <si>
    <t>Выполнение работ по комплексному содержанию дворовых территорий, в том числе по санитарному содержанию и механизированной уборке, выполнению работ по уборке снега Головинского района в 2012 году (участок 19/1)</t>
  </si>
  <si>
    <t>0373200051211000050</t>
  </si>
  <si>
    <t>Выполнение работ по комплексному содержанию дворовых территорий, в том числе по санитарному содержанию и механизированной уборке, выполнению работ по уборке снега Головинского района в 2012 году (участок 19/2)</t>
  </si>
  <si>
    <t>0373200051211000051</t>
  </si>
  <si>
    <t>Выполнение работ по комплексному содержанию дворовых территорий, в том числе по санитарному содержанию и механизированной уборке, выполнению работ по уборке снега Головинского района в 2012 году (участок 20)</t>
  </si>
  <si>
    <t>0373200051211000052</t>
  </si>
  <si>
    <t>Выполнение работ по комплексному содержанию дворовых территорий, в том числе по санитарному содержанию и механизированной уборке, выполнению работ по уборке снега Головинского района в 2012 году (участок 21)</t>
  </si>
  <si>
    <t>0373200051211000053</t>
  </si>
  <si>
    <t>Выполнение работ по комплексному содержанию дворовых территорий, в том числе по санитарному содержанию и механизированной уборке, выполнению работ по уборке снега Головинского района в 2012 году (участок 22)</t>
  </si>
  <si>
    <t>0373200051211000054</t>
  </si>
  <si>
    <t>Выполнение работ по комплексному содержанию дворовых территорий, в том числе по санитарному содержанию и механизированной уборке, выполнению работ по уборке снега Головинского района в 2012 году (участок 23)</t>
  </si>
  <si>
    <t>45.21.1</t>
  </si>
  <si>
    <t>0373200051211000058</t>
  </si>
  <si>
    <t>Выполнение работ по ремонту подъездов многоквартирных жилых домов на территории Головинского района в 2012 году (участок 20/1)</t>
  </si>
  <si>
    <t>0373200051211000059</t>
  </si>
  <si>
    <t>Выполнение работ по ремонту подъездов многоквартирных жилых домов на территории Головинского района в 2012 году (участок 20/2)</t>
  </si>
  <si>
    <t>Открытый аукцион в электронной форме               (для СМП)</t>
  </si>
  <si>
    <t>0373200051211000060</t>
  </si>
  <si>
    <t>Выполнение работ по ремонту подъездов многоквартирных жилых домов на территории Головинского района в 2012 году (участок 21,22,23)</t>
  </si>
  <si>
    <t>0373200051211000061</t>
  </si>
  <si>
    <t>Выполнение работ по ремонту подъездов многоквартирных жилых домов на территории Головинского района в 2012 году (участок 23)</t>
  </si>
  <si>
    <t>Итого за IV квартал</t>
  </si>
  <si>
    <t>40.10.2</t>
  </si>
  <si>
    <t xml:space="preserve">Продажа (поставка) МЭС и покупка фактически потребленной электрической энергии (мощности) </t>
  </si>
  <si>
    <t>Усл.</t>
  </si>
  <si>
    <t>Оказание коммунальных услуг</t>
  </si>
  <si>
    <t>75.24.1</t>
  </si>
  <si>
    <t>Охранные услуги</t>
  </si>
  <si>
    <t>0373200051212000004</t>
  </si>
  <si>
    <t>Выполнение работ по обслуживанию зеленых насаждений на территории Головинского района САО г. Москвы в 2012 году</t>
  </si>
  <si>
    <t>0373200051212000005</t>
  </si>
  <si>
    <t>Оказание автотранспортных услуг для нужд ГКУ "ИС Головинского района"</t>
  </si>
  <si>
    <t>0373200051212000006</t>
  </si>
  <si>
    <t>Выполнение работ по устройству дополнительных парковочных мест на дворовых территориях Головинского района в 2012 году (участок 20)</t>
  </si>
  <si>
    <t>0373200051212000007</t>
  </si>
  <si>
    <t>Выполнение работ по устройству дополнительных парковочных мест на дворовых территориях Головинского района в 2012 году (участок 19,21,22,23)</t>
  </si>
  <si>
    <t>74.20.13</t>
  </si>
  <si>
    <t>0373200051212000008</t>
  </si>
  <si>
    <t>Выполнение работ по разработке ПСД на проведение капитального ремонта спортивных площадок Головинского района в 2012 году</t>
  </si>
  <si>
    <t>45.11.2</t>
  </si>
  <si>
    <t>Выполнение работ по комплексному благоустройству дворовых территорий Головинского района в 2012 году (участок 1)</t>
  </si>
  <si>
    <t>Выполнение работ по комплексному благоустройству дворовых территорий Головинского района в 2012 году (участок 2)</t>
  </si>
  <si>
    <t>Выполнение работ по комплексному благоустройству дворовых территорий Головинского района в 2012 году (участок 3)</t>
  </si>
  <si>
    <t>Выполнение работ по комплексному благоустройству дворовых территорий Головинского района в 2012 году (участок 4)</t>
  </si>
  <si>
    <t>Выполнение работ по комплексному благоустройству дворовых территорий Головинского района в 2012 году (участок 5)</t>
  </si>
  <si>
    <t xml:space="preserve">Выполнение работ по устройству детских городков на территории Головинского района в 2012 году </t>
  </si>
  <si>
    <t>Открытый аукцион в электронной форме                      (для СМП)</t>
  </si>
  <si>
    <t>Итого за I квартал</t>
  </si>
  <si>
    <t>Выполнение работ по санитарному содержанию доровых территорий Головинского района в 2012 году по адресам: Онежская ул., д. 5 и Конаковский пр-д, д. 13А</t>
  </si>
  <si>
    <t>1002 04В0604 244 225</t>
  </si>
  <si>
    <t>Выполнение работ по понижению бортового камня на дворовых территориях Головинского района в 2012 году</t>
  </si>
  <si>
    <t>Пог.м.</t>
  </si>
  <si>
    <t xml:space="preserve">Выполнение работ по текущему ремонту муниципальных квартир Головинского района </t>
  </si>
  <si>
    <t>1102 13Г0300 243 225</t>
  </si>
  <si>
    <t>Выполнение работ по капитальному ремонту спортивных площадок</t>
  </si>
  <si>
    <t>Итого за II квартал</t>
  </si>
  <si>
    <t>Итого за III квартал</t>
  </si>
  <si>
    <t>ДМИТРОВСКИЙ</t>
  </si>
  <si>
    <t>0373200076911000039</t>
  </si>
  <si>
    <t>Содержание и текущий ремонт оборудования ОДС (обслуживание ламп-сигналов) Дмитровского района в 2012 году</t>
  </si>
  <si>
    <t>0373200076911000038</t>
  </si>
  <si>
    <t>Закупка услуг по охране помещений Государственного казенного учреждения «Инженерная служба Дмитровского района» в 2012 году</t>
  </si>
  <si>
    <t>0373200076911000040</t>
  </si>
  <si>
    <t xml:space="preserve">Комплексное содержание дворовых территорий, в том числе  санитарное содержание и механизированная уборка, выполнение работ по уборке снега Дмитровского района </t>
  </si>
  <si>
    <t>0373200076911000042</t>
  </si>
  <si>
    <t>0373200076911000041</t>
  </si>
  <si>
    <t>0373200076912000003</t>
  </si>
  <si>
    <t>Предоставление автотранспортных услуг</t>
  </si>
  <si>
    <t>0373200076912000001</t>
  </si>
  <si>
    <t>Ремонт подъездов многоквартирных домов Дмитровского района в 2012 году по участку1</t>
  </si>
  <si>
    <t>0373200076912000002</t>
  </si>
  <si>
    <t>Ремонт подъездов многоквартирных домов Дмитровского района в 2012 году по участку2</t>
  </si>
  <si>
    <t>0373200076912000005</t>
  </si>
  <si>
    <t>Ремонт подъездов многоквартирных домов Дмитровского района в 2012 году по участку3</t>
  </si>
  <si>
    <t>0373200076912000004</t>
  </si>
  <si>
    <t>Ремонт подъездов многоквартирных домов Дмитровского района в 2012 году по участку4</t>
  </si>
  <si>
    <t>0373200076912000009</t>
  </si>
  <si>
    <t>Обслуживание зеленых насаждений                       (Санитарная, омолаживающая обрезка деревьев (кронирование), вырезка сухих ветвей)</t>
  </si>
  <si>
    <t>74.20.1</t>
  </si>
  <si>
    <t>0373200076912000008</t>
  </si>
  <si>
    <t>Разработка ПСД на проведение капитального ремонта спортивных площадок</t>
  </si>
  <si>
    <t>0501 05З0500  244 225</t>
  </si>
  <si>
    <t>0373200076912000007</t>
  </si>
  <si>
    <t xml:space="preserve">Ремонт квартир </t>
  </si>
  <si>
    <t>8532350</t>
  </si>
  <si>
    <t>0373200076912000006</t>
  </si>
  <si>
    <t>Техническое обслуживание подъемников для инвалидов</t>
  </si>
  <si>
    <t>0503 13B0100 244 225</t>
  </si>
  <si>
    <t>0373200076912000011</t>
  </si>
  <si>
    <t>Обустройство дворовых территорий по программе «Развитие индустрии отдыха и туризма»</t>
  </si>
  <si>
    <t>0373200076912000010</t>
  </si>
  <si>
    <t>45.11.5</t>
  </si>
  <si>
    <t>Комплексное благоустройство дворовых территорий участок 1</t>
  </si>
  <si>
    <t>Комплексное благоустройство дворовых территорий участок 2</t>
  </si>
  <si>
    <t>Комплексное благоустройство дворовых территорий участок 3</t>
  </si>
  <si>
    <t>Капитальный ремонт спортивных площадок</t>
  </si>
  <si>
    <t>74.70.4</t>
  </si>
  <si>
    <t xml:space="preserve">Уборка служебных помещений </t>
  </si>
  <si>
    <t>Обслуживание зеленых насаждений</t>
  </si>
  <si>
    <t>В соответствии с порубочными билетами</t>
  </si>
  <si>
    <t>Формирование безбарьерной среды для инвалидов</t>
  </si>
  <si>
    <t>0505 05З0181  244 226</t>
  </si>
  <si>
    <t>4 квартал  2011 г. на бюджет 2012 года</t>
  </si>
  <si>
    <t>0501 05 З 0300  244 225</t>
  </si>
  <si>
    <t>0373200082611000036</t>
  </si>
  <si>
    <t>Выполнение работ по комплексному содержанию дворовых территорий, в том числе по санитарному содержанию (участок №10-1) района Западное Дегунино</t>
  </si>
  <si>
    <t>тыс.кв.м</t>
  </si>
  <si>
    <t>10.2011</t>
  </si>
  <si>
    <t>Аукцион</t>
  </si>
  <si>
    <t>0373200082611000037</t>
  </si>
  <si>
    <t>Выполнение работ по комплексному содержанию дворовых территорий, в том числе по санитарному содержанию (участок №10-2) района Западное Дегунино</t>
  </si>
  <si>
    <t>0373200082611000038</t>
  </si>
  <si>
    <t>Выполнение работ по комплексному содержанию дворовых территорий, в том числе по санитарному содержанию (участок №11-1) района Западное Дегунино</t>
  </si>
  <si>
    <t>0373200082611000039</t>
  </si>
  <si>
    <t>Выполнение работ по комплексному содержанию дворовых территорий, в том числе по санитарному содержанию (участок №11-2) района Западное Дегунино</t>
  </si>
  <si>
    <t>0373200082611000040</t>
  </si>
  <si>
    <t>Выполнение работ по комплексному содержанию дворовых территорий, в том числе по санитарному содержанию (участок №11-3) района Западное Дегунино</t>
  </si>
  <si>
    <t>0373200082611000041</t>
  </si>
  <si>
    <t>Выполнение работ по комплексному содержанию дворовых территорий, в том числе по санитарному содержанию (участок №12) района Западное Дегунино</t>
  </si>
  <si>
    <t>0505 05 З 0181  244 226</t>
  </si>
  <si>
    <t>74.0</t>
  </si>
  <si>
    <t>0373200082611000042</t>
  </si>
  <si>
    <t>Охрана помещений ГКУ "ИС района Западное Дегунино"</t>
  </si>
  <si>
    <t>пост</t>
  </si>
  <si>
    <t>0373200082611000043</t>
  </si>
  <si>
    <t>Выполнение работ по механизированной уборке дворовых территорий, в том числе вывоз снега (участок 11) района Западное Дегунино</t>
  </si>
  <si>
    <t>52.72.1</t>
  </si>
  <si>
    <t xml:space="preserve">0373200082611000044 </t>
  </si>
  <si>
    <t>Выполнение работ по техническому обслуживанию ОДС в районе Западное Дегунино</t>
  </si>
  <si>
    <t>ламп сигнал</t>
  </si>
  <si>
    <t>0373200082611000045</t>
  </si>
  <si>
    <t>Выполнение работ по механизированной уборке дворовых территорий, в том числе вывоз снега (участок 10, 12) района Западное Дегунино</t>
  </si>
  <si>
    <t>1-й квартал 2012 год</t>
  </si>
  <si>
    <t>0373200082612000007</t>
  </si>
  <si>
    <t>0505 05 З 0181  244 222</t>
  </si>
  <si>
    <t>71.10</t>
  </si>
  <si>
    <t>0373200082612000006</t>
  </si>
  <si>
    <t>Предоставление автотранспортных услуг для нужд ГКУ "ИС района Западное Дегунино"</t>
  </si>
  <si>
    <t>0505 05 З 0181  244 225</t>
  </si>
  <si>
    <t>0373200082612000001</t>
  </si>
  <si>
    <t>Уборка помещений ГКУ "ИС района Западное Дегунино"</t>
  </si>
  <si>
    <t>кв.м</t>
  </si>
  <si>
    <t>0501 05 Б 0400 244 225</t>
  </si>
  <si>
    <t>0373200082612000002</t>
  </si>
  <si>
    <t>Капитальный ремонт подъездов</t>
  </si>
  <si>
    <t>0373200082612000003</t>
  </si>
  <si>
    <t>0373200082612000004</t>
  </si>
  <si>
    <t>0373200082612000005</t>
  </si>
  <si>
    <t>1102 13 Г 0200  244 226</t>
  </si>
  <si>
    <t>74.20.35</t>
  </si>
  <si>
    <t>0373200082612000010</t>
  </si>
  <si>
    <t>0503 01 З 0000  244 225</t>
  </si>
  <si>
    <t>63.21.24</t>
  </si>
  <si>
    <t>0373200082612000008</t>
  </si>
  <si>
    <t>Создание единого парковочного пространства (10,12)</t>
  </si>
  <si>
    <t>м/м</t>
  </si>
  <si>
    <t>0373200082612000009</t>
  </si>
  <si>
    <t>Создание единого парковочного пространства (11)</t>
  </si>
  <si>
    <t>деревьев</t>
  </si>
  <si>
    <t>Текущий ремонт квартир за выбытием</t>
  </si>
  <si>
    <t>квартир</t>
  </si>
  <si>
    <t>1102 13 Г 0200 243 225</t>
  </si>
  <si>
    <t>Ремонт спортивных площадок</t>
  </si>
  <si>
    <t>Капитальный ремонт дворовых территорий</t>
  </si>
  <si>
    <t>дворов</t>
  </si>
  <si>
    <t>Всего на 2012 год :</t>
  </si>
  <si>
    <t>ЗАПАДНОЕ ДЕГУНИНО</t>
  </si>
  <si>
    <t>4 квартал 2011года</t>
  </si>
  <si>
    <t>0501-05З0300-244-225</t>
  </si>
  <si>
    <t>4560227</t>
  </si>
  <si>
    <t>0373200088211000055</t>
  </si>
  <si>
    <t>Комплексное содержание дворовых территорий, в том числе по санитарному содержанию и механизированной уборке, выполнению работ по уборке снега района Коптево в 2012году (Уч.2)</t>
  </si>
  <si>
    <t xml:space="preserve">Комплексное содержание дворовых территорий, в том числе по санитарному содержанию и механизированной уборке, выполнению работ по уборке снега района Коптево в 2012году </t>
  </si>
  <si>
    <t>м.кв.</t>
  </si>
  <si>
    <t>Обеспечение контракта 30%, аванс не предусмотрен</t>
  </si>
  <si>
    <t>октябрь, 2011г.</t>
  </si>
  <si>
    <t>с января 2012года по декабрь 2012года</t>
  </si>
  <si>
    <t>0373200088211000056</t>
  </si>
  <si>
    <t>Комплексное содержание дворовых территорий, в том числе по санитарному содержанию и механизированной уборке, выполнению работ по уборке снега района Коптево в 2012году (Уч.1)</t>
  </si>
  <si>
    <t>0373200088211000059</t>
  </si>
  <si>
    <t>Комплексное содержание дворовых территорий, в том числе по санитарному содержанию и механизированной уборке, выполнению работ по уборке снега района Коптево в 2012году (Уч.5)</t>
  </si>
  <si>
    <t>0373200088211000060</t>
  </si>
  <si>
    <t>Комплексное содержание дворовых территорий, в том числе по санитарному содержанию и механизированной уборке, выполнению работ по уборке снега района Коптево в 2012году (Уч.3)</t>
  </si>
  <si>
    <t>0373200088211000061</t>
  </si>
  <si>
    <t>Комплексное содержание дворовых территорий, в том числе по санитарному содержанию и механизированной уборке, выполнению работ по уборке снега района Коптево в 2012году (Уч.7)</t>
  </si>
  <si>
    <t>0373200088211000062</t>
  </si>
  <si>
    <t>Комплексное содержание дворовых территорий, в том числе по санитарному содержанию и механизированной уборке, выполнению работ по уборке снега района Коптево в 2012году (Уч.6)</t>
  </si>
  <si>
    <t>0505-03З0181-244-226</t>
  </si>
  <si>
    <t>75.24</t>
  </si>
  <si>
    <t>7492060</t>
  </si>
  <si>
    <t>0373200088211000063</t>
  </si>
  <si>
    <t>Оказание услуг по охране административных помещений для нужд ГКУ "ИС района Коптево"</t>
  </si>
  <si>
    <t>Круглосуточная  охрана административных помещений для нужд ГКУ "ИС района Коптево"</t>
  </si>
  <si>
    <t>пом.</t>
  </si>
  <si>
    <t>ноябрь, 2011г.</t>
  </si>
  <si>
    <t>0373200088211000064</t>
  </si>
  <si>
    <t>Комплексное содержание дворовых территорий, в том числе по санитарному содержанию и механизированной уборке, выполнению работ по уборке снега района Коптево в 2012году (Уч.4)</t>
  </si>
  <si>
    <t>Оплата ежемесячно, аванс не предусмотрен</t>
  </si>
  <si>
    <t>0505-03З0181-244-225</t>
  </si>
  <si>
    <t>5262769</t>
  </si>
  <si>
    <t>0373200088211000065</t>
  </si>
  <si>
    <t>Техническое обслуживание ОДС и обслуживание сигналов подключенных к ОДС</t>
  </si>
  <si>
    <t>ламп сигналы</t>
  </si>
  <si>
    <t>с января 2012года по май 2012года</t>
  </si>
  <si>
    <t>Итого:</t>
  </si>
  <si>
    <t>1 квартал 2012года</t>
  </si>
  <si>
    <t>0505-05З01810-244-221</t>
  </si>
  <si>
    <t>64.20.110</t>
  </si>
  <si>
    <t>0373200088212000001</t>
  </si>
  <si>
    <t>телефоны</t>
  </si>
  <si>
    <t>январь, 2012г.</t>
  </si>
  <si>
    <t>С единственным поставщиком</t>
  </si>
  <si>
    <t>6022020</t>
  </si>
  <si>
    <t>Оказание услуг автотранспортного обслуживания для нужд ГКУ "ИС района Коптево"</t>
  </si>
  <si>
    <t>автомобиль</t>
  </si>
  <si>
    <t>с января 2012года по июнь 2012года</t>
  </si>
  <si>
    <t>9314102</t>
  </si>
  <si>
    <t>0373200088212000003</t>
  </si>
  <si>
    <t>Приведение в порядок подъездов многоквартирных домов (Участок 2)</t>
  </si>
  <si>
    <t>подъезды</t>
  </si>
  <si>
    <t>с марта 2012года по август 2012года</t>
  </si>
  <si>
    <t>0373200088212000004</t>
  </si>
  <si>
    <r>
      <t xml:space="preserve">Приведение в порядок подъездов многоквартирных домов (Участок 3) </t>
    </r>
    <r>
      <rPr>
        <b/>
        <sz val="8"/>
        <color indexed="8"/>
        <rFont val="Times New Roman"/>
        <family val="1"/>
      </rPr>
      <t>Заказ для СМП</t>
    </r>
  </si>
  <si>
    <t>0373200088212000005</t>
  </si>
  <si>
    <r>
      <t xml:space="preserve">Приведение в порядок подъездов многоквартирных домов (Участок 4) </t>
    </r>
    <r>
      <rPr>
        <b/>
        <sz val="8"/>
        <color indexed="8"/>
        <rFont val="Times New Roman"/>
        <family val="1"/>
      </rPr>
      <t>Заказ для СМП</t>
    </r>
  </si>
  <si>
    <t>4540348</t>
  </si>
  <si>
    <t>0373200088212000006</t>
  </si>
  <si>
    <r>
      <t xml:space="preserve">Обслуживание зеленых насаждений (Участок 1) </t>
    </r>
    <r>
      <rPr>
        <b/>
        <sz val="8"/>
        <color indexed="8"/>
        <rFont val="Times New Roman"/>
        <family val="1"/>
      </rPr>
      <t>Заказ для СМП</t>
    </r>
  </si>
  <si>
    <t xml:space="preserve">Обслуживание зеленых насаждений </t>
  </si>
  <si>
    <t>февраль 2012года</t>
  </si>
  <si>
    <t>с марта 2012года по май 2012года</t>
  </si>
  <si>
    <t>0373200088212000007</t>
  </si>
  <si>
    <r>
      <t xml:space="preserve">Обслуживание зеленых насаждений (Участок 2) </t>
    </r>
    <r>
      <rPr>
        <b/>
        <sz val="8"/>
        <color indexed="8"/>
        <rFont val="Times New Roman"/>
        <family val="1"/>
      </rPr>
      <t>Заказ для СМП</t>
    </r>
  </si>
  <si>
    <t>0373200088212000008</t>
  </si>
  <si>
    <t>Приведение в порядок подъездов многоквартирных домов (Участок 1)</t>
  </si>
  <si>
    <t>с апреля 2012года по август 2012года</t>
  </si>
  <si>
    <t>0503-01З0200-244-225</t>
  </si>
  <si>
    <t>0373200088212000013</t>
  </si>
  <si>
    <t>Устройство дополнительных парковочных мест на дворовых территориях района Коптево (Участок 1)</t>
  </si>
  <si>
    <t>м/мест</t>
  </si>
  <si>
    <t>март 2012года</t>
  </si>
  <si>
    <t>0373200088212000014</t>
  </si>
  <si>
    <t>Устройство дополнительных парковочных мест на дворовых территориях района Коптево (Участок 2)</t>
  </si>
  <si>
    <t>0373200088212000015</t>
  </si>
  <si>
    <t>Устройство дополнительных парковочных мест на дворовых территориях района Коптево (Участок 3)</t>
  </si>
  <si>
    <t>0373200088212000016</t>
  </si>
  <si>
    <t>Устройство дополнительных парковочных мест на дворовых территориях района Коптево (Участок4)</t>
  </si>
  <si>
    <t>7421029</t>
  </si>
  <si>
    <t>0373200088212000017</t>
  </si>
  <si>
    <r>
      <t xml:space="preserve">Разработка ПСД для капитального ремонта спортивной площадки по адресу: пр. Черепановых д.72 </t>
    </r>
    <r>
      <rPr>
        <b/>
        <sz val="8"/>
        <color indexed="8"/>
        <rFont val="Times New Roman"/>
        <family val="1"/>
      </rPr>
      <t>Заказ для СМП</t>
    </r>
  </si>
  <si>
    <t>Разработка ПСД для капитального ремонта спортивной площадки по адресу: пр. Черепановых д.72</t>
  </si>
  <si>
    <t>Оплата фактическая за выполненные работы, аванс не предусмотрен</t>
  </si>
  <si>
    <t>0373200088212000018</t>
  </si>
  <si>
    <r>
      <t xml:space="preserve">Устройство межквартальных детских городков с элементами спортивного развития во дворах района Коптево </t>
    </r>
    <r>
      <rPr>
        <b/>
        <sz val="8"/>
        <color indexed="8"/>
        <rFont val="Times New Roman"/>
        <family val="1"/>
      </rPr>
      <t>Заказ для СМП</t>
    </r>
  </si>
  <si>
    <t>Устройство межквартальных детских городков с элементами спортивного развития во дворах района Коптево</t>
  </si>
  <si>
    <t>с апреля 2012года по июль 2012года</t>
  </si>
  <si>
    <r>
      <t xml:space="preserve">Обслуживание зеленых насаждений во дворах района Коптево </t>
    </r>
    <r>
      <rPr>
        <b/>
        <sz val="8"/>
        <color indexed="8"/>
        <rFont val="Times New Roman"/>
        <family val="1"/>
      </rPr>
      <t>Заказ для СМП</t>
    </r>
  </si>
  <si>
    <t>Обслуживание зеленых насаждений во дворах района Коптево</t>
  </si>
  <si>
    <t>с апреля 2012года по май 2012года</t>
  </si>
  <si>
    <t>0503-05З0400-244-225</t>
  </si>
  <si>
    <t>Выполнение работ по благоустройству дворовых территорий района Коптево (Участок 1)</t>
  </si>
  <si>
    <t>Выполнение работ по благоустройству дворовых территорий района Коптево (Участок 2)</t>
  </si>
  <si>
    <t>Выполнение работ по благоустройству дворовых территорий района Коптево (Участок 3)</t>
  </si>
  <si>
    <t>Выполнение работ по благоустройству дворовых территорий района Коптево (Участок 4)</t>
  </si>
  <si>
    <t>Выполнение работ по благоустройству дворовых территорий района Коптево (Участок 5)</t>
  </si>
  <si>
    <t>2 квартал 2012года</t>
  </si>
  <si>
    <t>городков</t>
  </si>
  <si>
    <t>апрель 2012года</t>
  </si>
  <si>
    <t>май 2012года</t>
  </si>
  <si>
    <t>с июня 2012года по декабрь 2012года</t>
  </si>
  <si>
    <t>1102-13Г0300-243-225</t>
  </si>
  <si>
    <r>
      <t xml:space="preserve">Выполнение работ по капитальному ремонту спортивной площадки по адресу: пр. Черепановых д.72 </t>
    </r>
    <r>
      <rPr>
        <b/>
        <sz val="8"/>
        <color indexed="8"/>
        <rFont val="Times New Roman"/>
        <family val="1"/>
      </rPr>
      <t>Заказ для СМП</t>
    </r>
  </si>
  <si>
    <t>Выполнение работ по капитальному ремонту спортивной площадки по адресу: пр. Черепановых д.72</t>
  </si>
  <si>
    <t>спортплощадка</t>
  </si>
  <si>
    <t>с июня 2012года по сентябрь 2012года</t>
  </si>
  <si>
    <r>
      <t xml:space="preserve">Выполнение работ по обрезке, удалению сухостойных и аварийных деревьев во дворах района Коптево </t>
    </r>
    <r>
      <rPr>
        <b/>
        <sz val="8"/>
        <color indexed="8"/>
        <rFont val="Times New Roman"/>
        <family val="1"/>
      </rPr>
      <t>Заказ для СМП</t>
    </r>
  </si>
  <si>
    <t>Выполнение работ по обрезке, удалению сухостойных и аварийных деревьев во дворах района Коптево</t>
  </si>
  <si>
    <t>июнь 2012года</t>
  </si>
  <si>
    <t>с июля 2012 года по декабрь 2012года</t>
  </si>
  <si>
    <r>
      <t xml:space="preserve">Оказание услуг автотранспортного обслуживания для нужд ГКУ "ИС района Коптево" </t>
    </r>
    <r>
      <rPr>
        <b/>
        <sz val="8"/>
        <color indexed="8"/>
        <rFont val="Times New Roman"/>
        <family val="1"/>
      </rPr>
      <t>Заказ для СМП</t>
    </r>
  </si>
  <si>
    <t>с  августа 2012года по декабрь 2012года</t>
  </si>
  <si>
    <t>3 квартал</t>
  </si>
  <si>
    <r>
      <t xml:space="preserve">Выполнение работ по ремонту квартир, освободившихся в связи со с мертью граждан </t>
    </r>
    <r>
      <rPr>
        <b/>
        <sz val="8"/>
        <color indexed="8"/>
        <rFont val="Times New Roman"/>
        <family val="1"/>
      </rPr>
      <t>Заказ для СМП</t>
    </r>
  </si>
  <si>
    <t>Выполнение работ по ремонту квартир, освободившихся в связи со с мертью граждан</t>
  </si>
  <si>
    <t>квартиры</t>
  </si>
  <si>
    <t>сентябрь 2012года</t>
  </si>
  <si>
    <t>октябрь 2012года</t>
  </si>
  <si>
    <t xml:space="preserve">4 квартал </t>
  </si>
  <si>
    <t>Итого за год:</t>
  </si>
  <si>
    <t>0373200082711000024</t>
  </si>
  <si>
    <t>Выполнение работ по комплексному содержанию дворовых территорий, в том числе по санитарному содержанию и механизированной уборке, выполнению работ по уборке, выполнению работ по уборке снега на территории Левобережного района в 2012 году (участок 3)</t>
  </si>
  <si>
    <t>В соответствии с Техническим заданием</t>
  </si>
  <si>
    <t xml:space="preserve"> декабрь 2012г.</t>
  </si>
  <si>
    <t>0373200082711000025</t>
  </si>
  <si>
    <t>Выполнение работ по комплексному содержанию дворовых территорий, в том числе по санитарному содержанию и механизированной уборке, выполнению работ по уборке, выполнению работ по уборке снега на территории Левобережного района в 2012 году (участок 2)</t>
  </si>
  <si>
    <t>0373200082711000028</t>
  </si>
  <si>
    <t>Выполнение работ по комплексному содержанию дворовых территорий, в том числе по санитарному содержанию и механизированной уборке, выполнению работ по уборке, выполнению работ по уборке снега на территории Левобережного района в 2012 году (участок 1)</t>
  </si>
  <si>
    <t>0373200082711000026</t>
  </si>
  <si>
    <t>Предоставление услуг по охране служебных помещений ГКУ "ИС Левобережного района" в 2012 году</t>
  </si>
  <si>
    <t>Пост</t>
  </si>
  <si>
    <t>0373200082711000027</t>
  </si>
  <si>
    <t>Выполнение работ по техническому обслуживанию оборудования (ламп-сигналов) объединенных диспетчерских служб Левобережного района в 2012 году</t>
  </si>
  <si>
    <t>Штуки</t>
  </si>
  <si>
    <t>июнь  2012г.</t>
  </si>
  <si>
    <t>Открытый аукцион в электронной форме среди СМП</t>
  </si>
  <si>
    <t>Итого за IV квартал 2011г.</t>
  </si>
  <si>
    <t>I квартал 2012г.</t>
  </si>
  <si>
    <t>0373200082712000001</t>
  </si>
  <si>
    <t>Выполнение работ по ремонту подъездов многоквартирных жилых домов на территории Левобережного района в 2012 году (участок №1)</t>
  </si>
  <si>
    <t xml:space="preserve"> сентябрь 2012 г.</t>
  </si>
  <si>
    <t>0373200082712000002</t>
  </si>
  <si>
    <t>Выполнение работ по ремонту подъездов многоквартирных жилых домов на территории Левобережного района в 2012 году (участок №2)</t>
  </si>
  <si>
    <t>0373200082712000003</t>
  </si>
  <si>
    <t>Выполнение работ по ремонту подъездов многоквартирных жилых домов на территории Левобережного района в 2012 году (участок №3)</t>
  </si>
  <si>
    <t>60.2</t>
  </si>
  <si>
    <t>0373200082712000004</t>
  </si>
  <si>
    <t>Оказание автотранспортных услуг для нужд ГКУ "ИС Левобережного района" в 2012 году</t>
  </si>
  <si>
    <t>Услуга</t>
  </si>
  <si>
    <t>Запрос котировок среди СМП</t>
  </si>
  <si>
    <t>0373200082712000005</t>
  </si>
  <si>
    <t>Оказание услуг по техническому обслуживанию платформ подъемных для инвалидов в многоквартирных домах Левобережного района в 2012 году</t>
  </si>
  <si>
    <t>Запрос котировок среди СМП не состоялся</t>
  </si>
  <si>
    <t>0373200082712000006</t>
  </si>
  <si>
    <t>Выполнение работ по обслуживанию зеленых насаждений на дворовых территориях Левобережного района в 2012 году</t>
  </si>
  <si>
    <t>Дворы</t>
  </si>
  <si>
    <t>0373200082712000007</t>
  </si>
  <si>
    <t>0373200082712000008</t>
  </si>
  <si>
    <t>Выполнение работ по устройству дополнительных парковочных мест на дворовых территориях Левобережного района в 2012 году</t>
  </si>
  <si>
    <t>0373200082712000009</t>
  </si>
  <si>
    <t>Выполнение работ по обустройству детских площадок на дворовых территориях Левобережного района в 2012 году</t>
  </si>
  <si>
    <t>1102 13Г0200 224 226</t>
  </si>
  <si>
    <t>0373200082712000010</t>
  </si>
  <si>
    <t>Выполнение работ по разработке проектно-сметной документации по капитальному ремонту спортивной площадки, расположенной на территории Левобережного района САО г. Москвы в 2012 году по адресу: ул. Фестивальная, д.25-27</t>
  </si>
  <si>
    <t xml:space="preserve">Выполнение работ по  благоустройству дворовых территорий Левобережного района в 2012 году (участок 1) </t>
  </si>
  <si>
    <t xml:space="preserve">Выполнение работ по  благоустройству дворовых территорий Левобережного района в 2012 году (участок 2) </t>
  </si>
  <si>
    <t>Итого за I квартал 2012г.</t>
  </si>
  <si>
    <t>II квартал 2012г.</t>
  </si>
  <si>
    <t>Выполнение работ по капитальному ремонту  спортивных площадок на территории Левобережного района в 2012 году</t>
  </si>
  <si>
    <t>Итого за IIквартал 2012г.</t>
  </si>
  <si>
    <t xml:space="preserve">931
0503
35Е 0199
224
225
</t>
  </si>
  <si>
    <t>72.40</t>
  </si>
  <si>
    <t>Выполнение работ по уборке мусора с территории Молжаниновского района в 1 квартале 2012 года.</t>
  </si>
  <si>
    <t>Уборка бесхозяйных территорий Молжаниновского района в 1 квартале 2012 г.</t>
  </si>
  <si>
    <t>м3</t>
  </si>
  <si>
    <t>СМП</t>
  </si>
  <si>
    <t xml:space="preserve">931 
0501
05З 0300
244
225
</t>
  </si>
  <si>
    <t>Санитарное содержание дворовых территорий Молжаниновского района</t>
  </si>
  <si>
    <t>м2</t>
  </si>
  <si>
    <t>30% обеспечение контракта; без аванса</t>
  </si>
  <si>
    <t>Аукцион в электронной форме</t>
  </si>
  <si>
    <t xml:space="preserve">931
0501
35Е 0199
244
226
</t>
  </si>
  <si>
    <t>Выполнение работ по техническому обследованию жилого дома по адресу: Ленинградское шоссе д. 248</t>
  </si>
  <si>
    <t>Работы по техническому обследованию жилого дома по адресу: Ленинградское шоссе д. 248</t>
  </si>
  <si>
    <t>шт</t>
  </si>
  <si>
    <t>МОЛЖАНИНОВСКИЙ</t>
  </si>
  <si>
    <t>Итого</t>
  </si>
  <si>
    <t>САВЕЛОВСКИЙ</t>
  </si>
  <si>
    <t xml:space="preserve"> 0505 05З0181 244 226</t>
  </si>
  <si>
    <t>0373200082911000053</t>
  </si>
  <si>
    <t>Охрана помещений для нужд Государственного казенного учреждения "Инженерная служба Савеловского района" в 2012г</t>
  </si>
  <si>
    <t>В соответствии с ТЗ</t>
  </si>
  <si>
    <t>12.2011 г.</t>
  </si>
  <si>
    <t>12.2012 г.</t>
  </si>
  <si>
    <t>90.90.3</t>
  </si>
  <si>
    <t>0373200082911000049</t>
  </si>
  <si>
    <t>Выполнение работ по комплексному содержанию дворовых территорий, в том числе по санитарному содержанию и механизированной уборке, выполнению работ по уборке снега Савеловского района в 2012 году (участок №1).</t>
  </si>
  <si>
    <t>0373200082911000050</t>
  </si>
  <si>
    <t>Выполнение работ по комплексному содержанию дворовых территорий, в том числе по санитарному содержанию и механизированной уборке, выполнению работ по уборке снега Савеловского района в 2012 году (участок №2).</t>
  </si>
  <si>
    <t>0373200082911000048</t>
  </si>
  <si>
    <t>Выполнение работ по комплексному содержанию дворовых территорий, в том числе по санитарному содержанию и механизированной уборке, выполнению работ по уборке снега Савеловского района в 2012 году (участок №3).</t>
  </si>
  <si>
    <t>0373200082911000052</t>
  </si>
  <si>
    <t xml:space="preserve">Оказание услуг по техническому обслуживанию (ламп-сигналов) объединенных диспетчерских систем Савеловского района
</t>
  </si>
  <si>
    <t>05.2012 г.</t>
  </si>
  <si>
    <t>0373200082911000057</t>
  </si>
  <si>
    <t>Оказание услуг по уборке помещений ГКУ "ИС Савеловского района"</t>
  </si>
  <si>
    <t>Аванс не предусмотрен</t>
  </si>
  <si>
    <t>04.2012 г.</t>
  </si>
  <si>
    <t>0373200082911000060</t>
  </si>
  <si>
    <t>Ремонт подъездов многоквартирных домов Савеловского района (участок №1)</t>
  </si>
  <si>
    <t>Подъезд</t>
  </si>
  <si>
    <t>08.2012 г.</t>
  </si>
  <si>
    <t>502 05В0400 244 225</t>
  </si>
  <si>
    <t>0373200082911000061</t>
  </si>
  <si>
    <t>Ремонт подъездов многоквартирных домов Савеловского района (участок №2)</t>
  </si>
  <si>
    <t>503 05В0400 244 225</t>
  </si>
  <si>
    <t>0373200082911000062</t>
  </si>
  <si>
    <t>Ремонт подъездов многоквартирных домов Савеловского района (участок №3)</t>
  </si>
  <si>
    <t>504 05В0400 244 225</t>
  </si>
  <si>
    <t>0373200082911000063</t>
  </si>
  <si>
    <t>Ремонт подъездов многоквартирных домов Савеловского района (участок №4)</t>
  </si>
  <si>
    <t>505 05В0400 244 225</t>
  </si>
  <si>
    <t>0373200082911000059</t>
  </si>
  <si>
    <t>Ремонт подъездов многоквартирных домов Савеловского района (участок №5)</t>
  </si>
  <si>
    <t>0373200082912000005</t>
  </si>
  <si>
    <t>Выполнение работ по содержанию зеленых насаждений (удаление аварийных, сухостойных деревьев и кустарников, пней, самосева, поросли, санитарная, омолаживающая, формовочная и другие виды обрезки деревьев и кустарников)на дворовых территориях Савеловского района (участок № 1)Северного административного округа</t>
  </si>
  <si>
    <t>03.2012 г.</t>
  </si>
  <si>
    <t>Выполнение работ по содержанию зеленых насаждений (удаление аварийных, сухостойных деревьев и кустарников, пней, самосева, поросли, санитарная, омолаживающая, формовочная и другие виды обрезки деревьев и кустарников)на дворовых территориях Савеловского района (участок №2)Северного административного округа</t>
  </si>
  <si>
    <t>0373200082912000001</t>
  </si>
  <si>
    <t>Предоставление транспортных услуг</t>
  </si>
  <si>
    <t>01.2012 г.</t>
  </si>
  <si>
    <t>06.2012 г.</t>
  </si>
  <si>
    <t>24.20.1</t>
  </si>
  <si>
    <t>0373200082912000003</t>
  </si>
  <si>
    <t xml:space="preserve"> Выполнение работ по разработке проектно-сметной документации по капитальному ремонту спортивных площадок Савеловского района</t>
  </si>
  <si>
    <t>Открытый конкурс</t>
  </si>
  <si>
    <t>0373200082912000004</t>
  </si>
  <si>
    <t>Выполнение работ по устройству детского городка с элемента спортивного развития и площадки отдыха на дворовых территории Савеловского района</t>
  </si>
  <si>
    <t>0373200082912000002</t>
  </si>
  <si>
    <t xml:space="preserve">Выполнение работ по устройству дополнительных парковочных мест на дворовых территориях Савеловского района </t>
  </si>
  <si>
    <t>Парковочное место</t>
  </si>
  <si>
    <t xml:space="preserve">Выполнение работ по комплексному благоустройству
дворовых территории  Савеловского района                      ( участок 1) 
</t>
  </si>
  <si>
    <t>09.2012 г.</t>
  </si>
  <si>
    <t>504 05З0400 244 225</t>
  </si>
  <si>
    <t xml:space="preserve">Выполнение работ по комплексному благоустройству
дворовых территории  Савеловского района                      ( участок 2) 
</t>
  </si>
  <si>
    <t>505 05З0400 244 225</t>
  </si>
  <si>
    <t xml:space="preserve">Выполнение работ по комплексному благоустройству
дворовых территории  Савеловского района                      ( участок 3) 
</t>
  </si>
  <si>
    <t>Обустройство дворовых территорий</t>
  </si>
  <si>
    <t>04-05.2012 г.</t>
  </si>
  <si>
    <t>07.2012 г.</t>
  </si>
  <si>
    <t>0501 05З01810 244 225</t>
  </si>
  <si>
    <t>Ремонт квартир</t>
  </si>
  <si>
    <t>III квартал</t>
  </si>
  <si>
    <t>IV квартал</t>
  </si>
  <si>
    <t>СОКОЛ</t>
  </si>
  <si>
    <t>0501-3500201-801-225</t>
  </si>
  <si>
    <t>90.03</t>
  </si>
  <si>
    <t>373200023711000035</t>
  </si>
  <si>
    <t>Выполнение работ по комплексному содержанию дворовых трриторий , в том числе по санитарному содержанию и механизированной уборкеснега на территории учаситка № 1 района Сокол в 2012 году</t>
  </si>
  <si>
    <t>Обязательное выполнение условий технического задания</t>
  </si>
  <si>
    <t>ноябрь 2011г</t>
  </si>
  <si>
    <t>373200023711000033</t>
  </si>
  <si>
    <t>Выполнение работ по комплексному содержанию дворовых трриторий , в том числе по санитарному содержанию и механизированной уборкеснега на территории учаситка № 2 района Сокол в 2012 году</t>
  </si>
  <si>
    <t>0373200023711000034</t>
  </si>
  <si>
    <t>Выполнение работ по комплексному содержанию дворовых трриторий , в том числе по санитарному содержанию и механизированной уборкеснега на территории учаситка № 3 района Сокол в 2012 году</t>
  </si>
  <si>
    <t>0505-3400900-801-225</t>
  </si>
  <si>
    <t>74.7</t>
  </si>
  <si>
    <t>373200023711000044</t>
  </si>
  <si>
    <t>Уборка служебных помещений ГКУ г. Москвы  «ИС района Сокол»</t>
  </si>
  <si>
    <t>декабрь 2011г</t>
  </si>
  <si>
    <t>01.01.2012-30.06.2012</t>
  </si>
  <si>
    <t>373200023711000036</t>
  </si>
  <si>
    <t>Содержание зеленых насаждений (удаление аварийных, сухостойных деревьев, пней, самосева, санитарная и другие виды обрезки деревьев) на дворовых территориях района Сокол Северного административного округа</t>
  </si>
  <si>
    <t>0501-3507000-813-225</t>
  </si>
  <si>
    <t>45.34</t>
  </si>
  <si>
    <t>373200023711000046</t>
  </si>
  <si>
    <t>Обслуживание ВТС на  территории района Сокол Северного административного округа</t>
  </si>
  <si>
    <t>0505-3400900-801-226</t>
  </si>
  <si>
    <t>373200023711000037</t>
  </si>
  <si>
    <t>Предоставление услуг охраны помещений для района Сокол</t>
  </si>
  <si>
    <t>373200023711000038</t>
  </si>
  <si>
    <t xml:space="preserve">Техническое обслуживание оборудования ОДС и обслуживание сигналов, подключенных к ОДС </t>
  </si>
  <si>
    <t>0505-3400900-801-222</t>
  </si>
  <si>
    <t>373200023711000045</t>
  </si>
  <si>
    <t>ед.</t>
  </si>
  <si>
    <t>01.01.2012-31.03.2012</t>
  </si>
  <si>
    <t>ИТОГО за IV квартал 2011 года</t>
  </si>
  <si>
    <t>0503-01З0000-244-225</t>
  </si>
  <si>
    <t>45.21.6</t>
  </si>
  <si>
    <t>Работы по устройству дополнительных парковочных мест в районе Сокол</t>
  </si>
  <si>
    <t>Открытый аукцион в электронной форме*</t>
  </si>
  <si>
    <t>Работы по устройству межквартального детского городка с элементами спортивного развития на территории нескольких дворов в районе Сокол</t>
  </si>
  <si>
    <t>373200023712000003</t>
  </si>
  <si>
    <t>Оказание автотранспортных услуг во втором квартале 2012 г.</t>
  </si>
  <si>
    <t xml:space="preserve">          01.04.2012-30.06.2012</t>
  </si>
  <si>
    <t>01.05.2012-31.08.2012</t>
  </si>
  <si>
    <t>Работы по комплексному благоустройству дворовых территорий в районе Сокол</t>
  </si>
  <si>
    <t>45.22.</t>
  </si>
  <si>
    <t>373200023712000001</t>
  </si>
  <si>
    <t>Приведение в порядок подъездов многоквартирных домов района Сокол САО в 2012г.</t>
  </si>
  <si>
    <t>01.03.2012-25.08.2012</t>
  </si>
  <si>
    <t>Оказание автотранспортных услуг в третьем квартале 2012 г.</t>
  </si>
  <si>
    <t xml:space="preserve">                 01.07.2012-30.09.2012</t>
  </si>
  <si>
    <t>Запрос котировок*</t>
  </si>
  <si>
    <t xml:space="preserve"> июнь 2012</t>
  </si>
  <si>
    <t xml:space="preserve">                01.07.2012-30.09.2012</t>
  </si>
  <si>
    <t>III квартал 2011 года</t>
  </si>
  <si>
    <t>Оказание автотранспортных услуг в четвёртом квартале 2012 г.</t>
  </si>
  <si>
    <t xml:space="preserve">                           01.10.2012-31.12.2012</t>
  </si>
  <si>
    <r>
      <t xml:space="preserve">Оказание автотранспортных услуг </t>
    </r>
    <r>
      <rPr>
        <b/>
        <sz val="8"/>
        <rFont val="Times New Roman"/>
        <family val="1"/>
      </rPr>
      <t>в первом квартале 2012 г.</t>
    </r>
  </si>
  <si>
    <r>
      <t xml:space="preserve">              </t>
    </r>
    <r>
      <rPr>
        <b/>
        <sz val="8"/>
        <color indexed="8"/>
        <rFont val="Times New Roman"/>
        <family val="1"/>
      </rPr>
      <t>15</t>
    </r>
    <r>
      <rPr>
        <sz val="8"/>
        <color indexed="8"/>
        <rFont val="Times New Roman"/>
        <family val="1"/>
      </rPr>
      <t>.04.2012-25.08.2012</t>
    </r>
  </si>
  <si>
    <t>ТИМИРЯЗЕВСКИЙ</t>
  </si>
  <si>
    <t>IV квартал 2011 г.</t>
  </si>
  <si>
    <t>0505-0530181-244-225</t>
  </si>
  <si>
    <t xml:space="preserve">74.60.510 </t>
  </si>
  <si>
    <t>0373200082811000039</t>
  </si>
  <si>
    <t>обязательное исполнение условий тех.задания</t>
  </si>
  <si>
    <t>3 354,1</t>
  </si>
  <si>
    <t>обеспечение контракта в размере 30 % от начальной максимальной цены.</t>
  </si>
  <si>
    <t>11.2011 г.</t>
  </si>
  <si>
    <t>0373200082811000040</t>
  </si>
  <si>
    <t>Техническое обслуживание оборудования (ламп-сигналов) ОДС на территории Тимирязевского района на 2012 год.</t>
  </si>
  <si>
    <t>ламп-сигналы</t>
  </si>
  <si>
    <t>4 768,1</t>
  </si>
  <si>
    <t xml:space="preserve">47.12.000 </t>
  </si>
  <si>
    <t>0373200082811000043</t>
  </si>
  <si>
    <t>Выполнение работ по комплексному содержанию дворовых территорий, в том числе по санитарному содержанию и механизированной уборке, выполнению работ по уборке снега Тимирязевского района в 2012 году (участок 50).</t>
  </si>
  <si>
    <t>0373200082811000045</t>
  </si>
  <si>
    <t>Выполнение работ по комплексному содержанию дворовых территорий, в том числе по санитарному содержанию и механизированной уборке, выполнению работ по уборке снега Тимирязевского района в 2012 году (участок 51).</t>
  </si>
  <si>
    <t>47.12.000 Комплексное благоустройство дворовых территорий</t>
  </si>
  <si>
    <t>0373200082811000044</t>
  </si>
  <si>
    <t>Выполнение работ по комплексному содержанию дворовых территорий, в том числе по санитарному содержанию и механизированной уборке, выполнению работ по уборке снега Тимирязевского района в 2012 году (участок 52).</t>
  </si>
  <si>
    <t>47.12.000</t>
  </si>
  <si>
    <t>0373200082811000042</t>
  </si>
  <si>
    <t>Выполнение работ по комплексному содержанию дворовых территорий, в том числе по санитарному содержанию и механизированной уборке, выполнению работ по уборке снега Тимирязевского района в 2012 году (участок 53).</t>
  </si>
  <si>
    <t>0373200082811000041</t>
  </si>
  <si>
    <t>Выполнение работ по комплексному содержанию дворовых территорий, в том числе по санитарному содержанию и механизированной уборке, выполнению работ по уборке снега Тимирязевского района в 2012 году (участок 54).</t>
  </si>
  <si>
    <t>ИТОГО IV кв. 2012 г.</t>
  </si>
  <si>
    <t>0373200082812000007</t>
  </si>
  <si>
    <t>02.2012 г.</t>
  </si>
  <si>
    <t>05 З 01810, 505, 244,225</t>
  </si>
  <si>
    <t xml:space="preserve">74.70.420 </t>
  </si>
  <si>
    <t>0373200082812000006</t>
  </si>
  <si>
    <t>Уборка служебных помещений.</t>
  </si>
  <si>
    <t>10.2012 г.</t>
  </si>
  <si>
    <t>05 З 01810, 505, 244,222</t>
  </si>
  <si>
    <t xml:space="preserve">60.22.410 </t>
  </si>
  <si>
    <t>0373200082812000001</t>
  </si>
  <si>
    <t>0503- 01З0200-244-225</t>
  </si>
  <si>
    <t>0373200082812000008</t>
  </si>
  <si>
    <t>выполнение работ по устройству дополнительных парковочных мест на дворовых территориях</t>
  </si>
  <si>
    <t>05 В 0400 0501 244 225</t>
  </si>
  <si>
    <t>Выполнение работ по ремонту подъездов многоквартирных домов Тимирязевского района (участок 1).</t>
  </si>
  <si>
    <t>Выполнение работ по ремонту подъездов многоквартирных домов Тимирязевского района (участок 2).</t>
  </si>
  <si>
    <t>Выполнение работ по ремонту подъездов многоквартирных домов Тимирязевского района (участок 3).</t>
  </si>
  <si>
    <t xml:space="preserve">Техническое обслуживание оборудования (ламп-сигналов) ОДС на территории Тимирязевского района на 2012 </t>
  </si>
  <si>
    <t>Устройство межквартальных городков</t>
  </si>
  <si>
    <t>0501- 05З0500- 244-225</t>
  </si>
  <si>
    <t>32.30.510</t>
  </si>
  <si>
    <t>931 0503 05З0400 244 225</t>
  </si>
  <si>
    <t>Выполнение работ по благоустройству дворовых территорий Тимирязевского района (участок 1)</t>
  </si>
  <si>
    <t>Выполнение работ по благоустройству дворовых территорий Тимирязевского района (участок2)</t>
  </si>
  <si>
    <t>Выполнение работ по благоустройству дворовых территорий Тимирязевского района (участок 3)</t>
  </si>
  <si>
    <t>Выполнение работ по благоустройству дворовых территорий Тимирязевского района (участок 4)</t>
  </si>
  <si>
    <t xml:space="preserve"> ИТОГО I кв.</t>
  </si>
  <si>
    <t>05 З 01810 505 244 222</t>
  </si>
  <si>
    <t xml:space="preserve">32.30.510 </t>
  </si>
  <si>
    <t>ИТОГО II кв.</t>
  </si>
  <si>
    <t>60.22.410</t>
  </si>
  <si>
    <t>07.2012 г</t>
  </si>
  <si>
    <t>ИТОГО III кв.</t>
  </si>
  <si>
    <t>ИТОГО IV кв.</t>
  </si>
  <si>
    <t>ИТОГО</t>
  </si>
  <si>
    <r>
      <t xml:space="preserve">Предоставление услуг по охране  помещений </t>
    </r>
    <r>
      <rPr>
        <sz val="8"/>
        <color indexed="8"/>
        <rFont val="Times New Roman"/>
        <family val="1"/>
      </rPr>
      <t xml:space="preserve"> для нужд ГКУ г. Москвы «ИС Тимирязевского района» в 2012 году.</t>
    </r>
  </si>
  <si>
    <t>4 квартал 2011 год</t>
  </si>
  <si>
    <t>0373200102311000027</t>
  </si>
  <si>
    <t>Техническое обслуживание ОДС и сигнал-ламп</t>
  </si>
  <si>
    <t>в соответствии с тех.заданием</t>
  </si>
  <si>
    <t>0505-05З0181-244-226</t>
  </si>
  <si>
    <t>0373200102311000030</t>
  </si>
  <si>
    <t>Услуги по охране помещений</t>
  </si>
  <si>
    <t>0373200102311000028</t>
  </si>
  <si>
    <t>Содержание дворов. территорий, санитар., мех.уборка</t>
  </si>
  <si>
    <t>0373200102311000029</t>
  </si>
  <si>
    <t>0373200102311000032</t>
  </si>
  <si>
    <t>0373200102311000031</t>
  </si>
  <si>
    <t>Итого 4 квартал 2011г (размещение заказа на 2012)</t>
  </si>
  <si>
    <t>1 квартал 2012 год</t>
  </si>
  <si>
    <t>0373200102312000004</t>
  </si>
  <si>
    <t>Транспортные услуги</t>
  </si>
  <si>
    <t>0373200102312000005</t>
  </si>
  <si>
    <t>Платформы для инвалидов</t>
  </si>
  <si>
    <t>0373200102312000001</t>
  </si>
  <si>
    <t>под.</t>
  </si>
  <si>
    <t>0373200102312000003</t>
  </si>
  <si>
    <t>0373200102312000006</t>
  </si>
  <si>
    <t>Комплексное благоустройство дворовых территорий</t>
  </si>
  <si>
    <t>Итого 1 квартал 2012г</t>
  </si>
  <si>
    <t>2 квартал 2012 год</t>
  </si>
  <si>
    <t>0373200102312000011</t>
  </si>
  <si>
    <t>0373200102312000010</t>
  </si>
  <si>
    <t>Уст-во дет.площадок, площадок для отдыха и выгула собак</t>
  </si>
  <si>
    <t>0373200102312000008</t>
  </si>
  <si>
    <t>Устройство дополнительных парковочных мест на дворовых территориях</t>
  </si>
  <si>
    <t>0373200102312000007</t>
  </si>
  <si>
    <t>дер.</t>
  </si>
  <si>
    <t>Итого 2 квартал 2012г</t>
  </si>
  <si>
    <t>3 квартал 2012 год</t>
  </si>
  <si>
    <t>Итого 3 квартал 2012г</t>
  </si>
  <si>
    <t>4 квартал 2012 год</t>
  </si>
  <si>
    <t>Итого 4 квартал 2012г</t>
  </si>
  <si>
    <t>ИТОГО НА 2012 ГОД</t>
  </si>
  <si>
    <t>ХОВРИНО</t>
  </si>
  <si>
    <t>ХОРОШЕВСКИЙ</t>
  </si>
  <si>
    <t>IV квартал 2011г. на бюджет 2012 г.</t>
  </si>
  <si>
    <t>64.20.3</t>
  </si>
  <si>
    <t>9460000 Услуги по техническому обслуживанию машин и оборудования (в том числе гарантийные)</t>
  </si>
  <si>
    <t>0373200074111000053</t>
  </si>
  <si>
    <t>Выполнение работ и оказание услуг по техническому обслуживанию ОДС (ламп-сигналов) на территории Хорошевского района</t>
  </si>
  <si>
    <t xml:space="preserve">техническое обслуживание ОДС (ламп-сигналов) </t>
  </si>
  <si>
    <t>11.11.</t>
  </si>
  <si>
    <t>январь-май 2012</t>
  </si>
  <si>
    <t>74.84</t>
  </si>
  <si>
    <t>7492060 Услуги охранников</t>
  </si>
  <si>
    <t>0373200074111000061</t>
  </si>
  <si>
    <t xml:space="preserve">Предоставление услуг охраны помещений ГКУ ИС Хорошевского района </t>
  </si>
  <si>
    <t xml:space="preserve">Предоставление услуг охраны помещений </t>
  </si>
  <si>
    <t>объект</t>
  </si>
  <si>
    <t>12.11.</t>
  </si>
  <si>
    <t>январь-декабрь 2012</t>
  </si>
  <si>
    <t>ИТОГО за IV квартал на бюджет 2012 года</t>
  </si>
  <si>
    <t>4560227 Благоустройство и озеленение</t>
  </si>
  <si>
    <t>0373200074112000001</t>
  </si>
  <si>
    <t>Выполнение работ по комплексному содержанию дворовых территорий, в том числе по санитарному содержанию и механизированной уборке, выполнению работ по уборке снега Хорошевского района в 2012 году (участок № 1)</t>
  </si>
  <si>
    <t>комплексное содержание дворовых территорий, в том числе  санитарноое содержание, механизированная уборка и вывоз снега</t>
  </si>
  <si>
    <t>Единица</t>
  </si>
  <si>
    <t>01.12.</t>
  </si>
  <si>
    <t>март-декабрь 2012</t>
  </si>
  <si>
    <t>0373200074112000002</t>
  </si>
  <si>
    <t>Выполнение работ по комплексному содержанию дворовых территорий, в том числе по санитарному содержанию и механизированной уборке, выполнению работ по уборке снега Хорошевского района в 2012 году (участок № 2)</t>
  </si>
  <si>
    <t>10 426,2</t>
  </si>
  <si>
    <t>0373200074112000003</t>
  </si>
  <si>
    <t>Выполнение работ по комплексному содержанию дворовых территорий, в том числе по санитарному содержанию и механизированной уборке, выполнению работ по уборке снега Хорошевского района в 2012 году (участок № 3)</t>
  </si>
  <si>
    <t>33 981,4</t>
  </si>
  <si>
    <t>0373200074112000004</t>
  </si>
  <si>
    <t>Выполнение работ по комплексному содержанию дворовых территорий, в том числе по санитарному содержанию и механизированной уборке, выполнению работ по уборке снега Хорошевского района в 2012 году (участок № 4)</t>
  </si>
  <si>
    <t>35 676,5</t>
  </si>
  <si>
    <t>6022020 Услуги по сдаче в аренду легковых автомобилей с водителями</t>
  </si>
  <si>
    <t>0373200074112000005</t>
  </si>
  <si>
    <t xml:space="preserve">Предоставление автотранспортных услуг для нужд ГКУ "ИС Хорошевского района" </t>
  </si>
  <si>
    <t xml:space="preserve">Предоставление автотранспортных услуг </t>
  </si>
  <si>
    <t>февраль-июнь 2012</t>
  </si>
  <si>
    <t>0501 05В0400  244 225</t>
  </si>
  <si>
    <t xml:space="preserve">9314102 Частичный ремонт жилищ (квартир, домов) </t>
  </si>
  <si>
    <t>0373200074112000006</t>
  </si>
  <si>
    <t>Выполнение работ по приведению в порядок подъездов многоквартирных домов (участок № 1) в Хорошевском районе в 2012г.</t>
  </si>
  <si>
    <t>приведение в порядок подъездов МКД</t>
  </si>
  <si>
    <t>02.12.</t>
  </si>
  <si>
    <t>март-август 2012</t>
  </si>
  <si>
    <t>0373200074112000007</t>
  </si>
  <si>
    <t>Выполнение работ по приведению в порядок подъездов многоквартирных домов (участок № 2) в Хорошевском районе в 2012г</t>
  </si>
  <si>
    <t xml:space="preserve">9314102 Частичный ремонт жилищ (квартир, домов) 
</t>
  </si>
  <si>
    <t>0373200074112000008</t>
  </si>
  <si>
    <t>Выполнение работ по приведению в порядок подъездов многоквартирных домов (участок № 4) в Хорошевском районе в 2012г</t>
  </si>
  <si>
    <t>0501 35Е0199 244 225</t>
  </si>
  <si>
    <t>45.45</t>
  </si>
  <si>
    <t>4540301 Оклейка стен, потолков обоями и линкрустом</t>
  </si>
  <si>
    <t>0373200074112000009</t>
  </si>
  <si>
    <t>Выполнение работ по ремонту квартир №№ 9, 23, 27, 39 по адресу: Хорошевское шоссе, дом 82, корпус 10 в Хорошевском районе</t>
  </si>
  <si>
    <t xml:space="preserve">ремонт квартир за выбытием </t>
  </si>
  <si>
    <t>март-июнь 2012</t>
  </si>
  <si>
    <t>0373200074112000010</t>
  </si>
  <si>
    <t xml:space="preserve">Выполнение работ по ремонту квартиры по адресу: Хорошевское шоссе, дом 82, корпус 11, кв. 22 </t>
  </si>
  <si>
    <t>март-апрель 2012</t>
  </si>
  <si>
    <t>45.23</t>
  </si>
  <si>
    <t>4540375 Текущий ремонт и содержание дорог</t>
  </si>
  <si>
    <t>0373200074112000012</t>
  </si>
  <si>
    <t>Выполнение работ по дополнительному устройству парковочных мест на дворовых территориях Хорошевского района</t>
  </si>
  <si>
    <t>устройство парковочных мест на дворовых территориях</t>
  </si>
  <si>
    <t>м/место</t>
  </si>
  <si>
    <t>7 865,6</t>
  </si>
  <si>
    <t>03.12.</t>
  </si>
  <si>
    <t>апрель-август 2012</t>
  </si>
  <si>
    <t>0373200074112000011</t>
  </si>
  <si>
    <t>Выполнение работ по приведению в порядок подъездов многоквартирных домов (участок № 3) в Хорошевском районе в 2012г</t>
  </si>
  <si>
    <t>1102 13Г0300 244 226</t>
  </si>
  <si>
    <t>9319105  Разработка ПСД на строительство реконструкцию жилых и нежилых строений, благоустройство индивидуальных домов и приусадебных участков</t>
  </si>
  <si>
    <t>0373200074112000013</t>
  </si>
  <si>
    <t>Разработка ПСД на проведение капитального ремонта спортивной площадки по адресу: Хорошевское шоссе, д. 68, корп. 1</t>
  </si>
  <si>
    <t>разработка проектно-сметной документации на проведение капитального ремонта спортивной площадки</t>
  </si>
  <si>
    <t>01.41.220</t>
  </si>
  <si>
    <t>4540348 Уход за деревьями и кустарниками озеленения</t>
  </si>
  <si>
    <t>Выполнение работ по обслуживанию зеленых насаждений дворовых территорий Хорошевского района</t>
  </si>
  <si>
    <t>содержание зеленых насаждений дворовых территорий</t>
  </si>
  <si>
    <t>апрель- декабрь 2012</t>
  </si>
  <si>
    <t>Выполнение работ по благоустройству дворовых территорий Хорошевского района (участок № 1)</t>
  </si>
  <si>
    <t>благоустройство дворовых территорий</t>
  </si>
  <si>
    <t>май- август 2012</t>
  </si>
  <si>
    <t>Выполнение работ по благоустройству дворовых территорий Хорошевского района (участок № 2)</t>
  </si>
  <si>
    <t>Выполнение работ по благоустройству дворовых территорий Хорошевского района (участок № 3)</t>
  </si>
  <si>
    <t>Выполнение работ по обустройству дворовых территорий Хорошевского района</t>
  </si>
  <si>
    <t>обустройство дворовых территорий</t>
  </si>
  <si>
    <t>ИТОГО за I квартал 2012 года</t>
  </si>
  <si>
    <t>Выполнение работ по капитальному ремонту спортивной площадки по адресу: Хорошевское шоссе, д. 68, корп. 1</t>
  </si>
  <si>
    <t>капитальный ремонт спортивной площадки</t>
  </si>
  <si>
    <t>04.12.</t>
  </si>
  <si>
    <t>05.12.</t>
  </si>
  <si>
    <t>июнь-декабрь 2012</t>
  </si>
  <si>
    <t>06.12.</t>
  </si>
  <si>
    <t>июль-декабрь 2012</t>
  </si>
  <si>
    <t>Выполнение работ по ремонту квартир за выбытием в Хорошевском районе</t>
  </si>
  <si>
    <t>ИТОГО за II квартал 2012 года</t>
  </si>
  <si>
    <r>
      <rPr>
        <sz val="8"/>
        <color indexed="8"/>
        <rFont val="Times New Roman"/>
        <family val="1"/>
      </rPr>
      <t>108191</t>
    </r>
    <r>
      <rPr>
        <b/>
        <sz val="8"/>
        <color indexed="8"/>
        <rFont val="Times New Roman"/>
        <family val="1"/>
      </rPr>
      <t>/39</t>
    </r>
  </si>
  <si>
    <r>
      <t xml:space="preserve">Предоставление услуг по охране  помещений </t>
    </r>
    <r>
      <rPr>
        <sz val="8"/>
        <color indexed="8"/>
        <rFont val="Times New Roman"/>
        <family val="1"/>
      </rPr>
      <t xml:space="preserve"> для нужд ГКУ г. Москвы «ИС Бескудниковского района» в 2012 году.</t>
    </r>
  </si>
  <si>
    <r>
      <t>Выполнение работ по ремонту подъездов многоквартирных жилых домов на территории Войковского района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по  участку № 1 в 2012 году.</t>
    </r>
  </si>
  <si>
    <r>
      <t>Выполнение работ по ремонту подъездов многоквартирных жилых домов на территории Войковского района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по  участку № 3 в 2012 году.</t>
    </r>
  </si>
  <si>
    <r>
      <t>Выполнение работ по ремонту подъездов многоквартирных жилых домов на территории Войковского района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по  участку № 4 в 2012 году.</t>
    </r>
  </si>
  <si>
    <r>
      <t>Выполнение работ по ремонту подъездов многоквартирных жилых домов на территории Войковского района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по  участку № 2 в 2012 году.</t>
    </r>
  </si>
  <si>
    <t xml:space="preserve">4540301 Оклейка стен, потолков обоями и линкрустом
</t>
  </si>
  <si>
    <t>0373200074111000039</t>
  </si>
  <si>
    <t>0373200074111000040</t>
  </si>
  <si>
    <t>0373200074111000041</t>
  </si>
  <si>
    <t>0373200074111000042</t>
  </si>
  <si>
    <t>КОПТЕВО</t>
  </si>
  <si>
    <t>ЛЕВОБЕРЕЖНЫЙ</t>
  </si>
  <si>
    <t>Открытый аукцион в электронной форме на право заключения  контракта на вывоз мусора бункерами с территории домовладений Алтуфьевского района в апреле-ноябре 2012 г.</t>
  </si>
  <si>
    <t>Запрос котировок на право заключения  контракта на предоставление транспортных услуг для служебных нужд ГКУ "ИС района "Алтуфьевский" в III - IV квартале 2012 г.</t>
  </si>
  <si>
    <t xml:space="preserve">  запрос котировок</t>
  </si>
  <si>
    <t>февраль  2012г.</t>
  </si>
  <si>
    <t>0373200034312000006</t>
  </si>
  <si>
    <t>0373200034312000005</t>
  </si>
  <si>
    <t>037320034312000001</t>
  </si>
  <si>
    <t>037320034312000002</t>
  </si>
  <si>
    <t>037320034312000003</t>
  </si>
  <si>
    <t>037320034312000004</t>
  </si>
  <si>
    <t>29 марта</t>
  </si>
  <si>
    <t xml:space="preserve"> </t>
  </si>
  <si>
    <t>Утверждаю Руководитель ГКУ ИС Района "Алтуфьевсктй Н.И.Ефремова</t>
  </si>
  <si>
    <r>
      <t xml:space="preserve">Открытый аукцион в электронной форме на право заключения  контракта на </t>
    </r>
    <r>
      <rPr>
        <i/>
        <sz val="6"/>
        <rFont val="Times New Roman"/>
        <family val="1"/>
      </rPr>
      <t xml:space="preserve">выполнение работ по ремонту дворовых территорий по программе "Жилище" участок 1 Алтуфьевского района </t>
    </r>
  </si>
  <si>
    <r>
      <t xml:space="preserve">Открытый аукцион в электронной форме на право заключения  контракта на </t>
    </r>
    <r>
      <rPr>
        <i/>
        <sz val="6"/>
        <rFont val="Times New Roman"/>
        <family val="1"/>
      </rPr>
      <t xml:space="preserve">выполнение работ по ремонту дворовых территорий по программе "Жилище" участок 2 Алтуфьевского района </t>
    </r>
  </si>
  <si>
    <r>
      <t xml:space="preserve">Открытый аукцион в электронной форме на право заключения  контракта на </t>
    </r>
    <r>
      <rPr>
        <i/>
        <sz val="6"/>
        <rFont val="Times New Roman"/>
        <family val="1"/>
      </rPr>
      <t xml:space="preserve">выполнение работ по ремонту дворовых территорий по программе "Жилище" участок 3 Алтуфьевского района </t>
    </r>
  </si>
  <si>
    <r>
      <t xml:space="preserve">Открытый аукцион в электронной форме на право заключения  контракта на </t>
    </r>
    <r>
      <rPr>
        <i/>
        <sz val="6"/>
        <rFont val="Times New Roman"/>
        <family val="1"/>
      </rPr>
      <t xml:space="preserve">выполнение работ по ремонту дворовых территорий по программе "Жилище" участок 4 Алтуфьевского района </t>
    </r>
  </si>
  <si>
    <r>
      <t xml:space="preserve">Открытый аукцион в электронной форме на право заключения  контракта на </t>
    </r>
    <r>
      <rPr>
        <i/>
        <sz val="6"/>
        <rFont val="Times New Roman"/>
        <family val="1"/>
      </rPr>
      <t xml:space="preserve">выполнение работ по ремонту дворовых территорий по программе "Жилище" участок 5 Алтуфьевского района </t>
    </r>
  </si>
  <si>
    <r>
      <t xml:space="preserve">Открытый аукцион в электронной форме на право заключения  контракта на </t>
    </r>
    <r>
      <rPr>
        <i/>
        <sz val="6"/>
        <rFont val="Times New Roman"/>
        <family val="1"/>
      </rPr>
      <t xml:space="preserve">выполнение работ по ремонту дворовых территорий по программе "Жилище" участок 6 Алтуфьевского района </t>
    </r>
  </si>
  <si>
    <t>037320034312000008</t>
  </si>
  <si>
    <t>0505 05З0181244226</t>
  </si>
  <si>
    <r>
      <t xml:space="preserve">Открытый аукцион в электронной форме на право заключения  контракта на </t>
    </r>
    <r>
      <rPr>
        <i/>
        <sz val="6"/>
        <rFont val="Times New Roman"/>
        <family val="1"/>
      </rPr>
      <t xml:space="preserve">оказание услуг по охране служебных помещений ГКУ "ИС района "Алтуфьевский" во II-IV квартале 2012 года </t>
    </r>
  </si>
  <si>
    <t>мапрель2012</t>
  </si>
  <si>
    <t>050105З0300244225</t>
  </si>
  <si>
    <t>037320034312000009</t>
  </si>
  <si>
    <t>Открытый аукцион в электронной форме на право заключения  контракта на выполнение работ по текущему ремонту и окраске ограждений, МАФ,контейнерных площадок, расположенных на дворовых территориях Алтуфьевского района</t>
  </si>
  <si>
    <t>Открытый аукцион в электронной форме на право заключения  контракта навыполнение работ по  ремонту асфальтобетонных покрытий на территории Алтуфьевского района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</si>
</sst>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&quot;р.&quot;"/>
    <numFmt numFmtId="170" formatCode="0.0"/>
    <numFmt numFmtId="171" formatCode="#,##0.0"/>
    <numFmt numFmtId="172" formatCode="mm/yyyy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0.0;[Red]0.0"/>
    <numFmt numFmtId="177" formatCode="[$-FC19]d\ mmmm\ yyyy\ &quot;г.&quot;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6"/>
      <name val="Arial"/>
      <family val="2"/>
    </font>
    <font>
      <sz val="11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6"/>
      <color indexed="8"/>
      <name val="Times New Roman"/>
      <family val="1"/>
    </font>
    <font>
      <i/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sz val="6"/>
      <color indexed="8"/>
      <name val="Arial"/>
      <family val="2"/>
    </font>
    <font>
      <sz val="8"/>
      <color indexed="10"/>
      <name val="Times New Roman"/>
      <family val="1"/>
    </font>
    <font>
      <sz val="6"/>
      <color indexed="10"/>
      <name val="Arial"/>
      <family val="2"/>
    </font>
    <font>
      <sz val="8"/>
      <color indexed="10"/>
      <name val="Arial"/>
      <family val="2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u val="single"/>
      <sz val="6"/>
      <color indexed="8"/>
      <name val="Arial"/>
      <family val="2"/>
    </font>
    <font>
      <b/>
      <u val="single"/>
      <sz val="8"/>
      <color indexed="12"/>
      <name val="Times New Roman"/>
      <family val="1"/>
    </font>
    <font>
      <b/>
      <u val="single"/>
      <sz val="6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sz val="6"/>
      <color rgb="FFFF0000"/>
      <name val="Arial"/>
      <family val="2"/>
    </font>
    <font>
      <sz val="8"/>
      <color rgb="FFFF0000"/>
      <name val="Arial"/>
      <family val="2"/>
    </font>
    <font>
      <sz val="8"/>
      <color rgb="FF0D0D0D"/>
      <name val="Times New Roman"/>
      <family val="1"/>
    </font>
    <font>
      <i/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8"/>
      <color theme="10"/>
      <name val="Times New Roman"/>
      <family val="1"/>
    </font>
    <font>
      <u val="single"/>
      <sz val="6"/>
      <color theme="1"/>
      <name val="Arial"/>
      <family val="2"/>
    </font>
    <font>
      <u val="single"/>
      <sz val="8"/>
      <color theme="1"/>
      <name val="Times New Roman"/>
      <family val="1"/>
    </font>
    <font>
      <b/>
      <u val="single"/>
      <sz val="6"/>
      <color theme="1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ont="0" applyFill="0" applyBorder="0" applyAlignment="0" applyProtection="0"/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64">
    <xf numFmtId="0" fontId="0" fillId="0" borderId="0" xfId="0" applyFont="1" applyAlignment="1">
      <alignment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left" vertical="center" wrapText="1"/>
    </xf>
    <xf numFmtId="0" fontId="68" fillId="0" borderId="0" xfId="42" applyFont="1" applyAlignment="1" applyProtection="1">
      <alignment horizontal="left" vertical="center" wrapText="1"/>
      <protection/>
    </xf>
    <xf numFmtId="0" fontId="69" fillId="0" borderId="0" xfId="0" applyFont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7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7" fillId="0" borderId="11" xfId="53" applyFont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vertical="center"/>
    </xf>
    <xf numFmtId="4" fontId="5" fillId="0" borderId="11" xfId="54" applyNumberFormat="1" applyFont="1" applyFill="1" applyBorder="1" applyAlignment="1" applyProtection="1">
      <alignment horizontal="center" vertical="center" wrapText="1"/>
      <protection/>
    </xf>
    <xf numFmtId="4" fontId="71" fillId="0" borderId="11" xfId="0" applyNumberFormat="1" applyFont="1" applyBorder="1" applyAlignment="1">
      <alignment horizontal="center" vertical="center" wrapText="1"/>
    </xf>
    <xf numFmtId="9" fontId="71" fillId="0" borderId="11" xfId="0" applyNumberFormat="1" applyFont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/>
    </xf>
    <xf numFmtId="0" fontId="71" fillId="0" borderId="0" xfId="0" applyFont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53" applyFont="1" applyBorder="1" applyAlignment="1">
      <alignment horizontal="center" vertical="center" wrapText="1"/>
      <protection/>
    </xf>
    <xf numFmtId="3" fontId="71" fillId="0" borderId="11" xfId="0" applyNumberFormat="1" applyFont="1" applyBorder="1" applyAlignment="1">
      <alignment horizontal="center" vertical="center" wrapText="1"/>
    </xf>
    <xf numFmtId="4" fontId="5" fillId="0" borderId="11" xfId="53" applyNumberFormat="1" applyFont="1" applyBorder="1" applyAlignment="1">
      <alignment horizontal="center" vertical="center" wrapText="1"/>
      <protection/>
    </xf>
    <xf numFmtId="4" fontId="5" fillId="0" borderId="11" xfId="0" applyNumberFormat="1" applyFont="1" applyBorder="1" applyAlignment="1">
      <alignment horizontal="center" vertical="center" wrapText="1"/>
    </xf>
    <xf numFmtId="9" fontId="5" fillId="0" borderId="11" xfId="54" applyNumberFormat="1" applyFont="1" applyFill="1" applyBorder="1" applyAlignment="1" applyProtection="1">
      <alignment horizontal="center" vertical="center" wrapText="1"/>
      <protection/>
    </xf>
    <xf numFmtId="0" fontId="73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1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" fontId="5" fillId="0" borderId="11" xfId="53" applyNumberFormat="1" applyFont="1" applyFill="1" applyBorder="1" applyAlignment="1">
      <alignment horizontal="center" vertical="center" wrapText="1"/>
      <protection/>
    </xf>
    <xf numFmtId="0" fontId="71" fillId="0" borderId="1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11" fillId="0" borderId="11" xfId="53" applyFont="1" applyBorder="1" applyAlignment="1">
      <alignment horizontal="center" vertical="center" wrapText="1"/>
      <protection/>
    </xf>
    <xf numFmtId="0" fontId="74" fillId="0" borderId="11" xfId="53" applyFont="1" applyBorder="1" applyAlignment="1">
      <alignment horizontal="center" vertical="center" wrapText="1"/>
      <protection/>
    </xf>
    <xf numFmtId="0" fontId="74" fillId="0" borderId="11" xfId="0" applyFont="1" applyBorder="1" applyAlignment="1">
      <alignment horizontal="center" vertical="center" wrapText="1"/>
    </xf>
    <xf numFmtId="49" fontId="74" fillId="0" borderId="11" xfId="0" applyNumberFormat="1" applyFont="1" applyBorder="1" applyAlignment="1">
      <alignment horizontal="center" vertical="center" wrapText="1"/>
    </xf>
    <xf numFmtId="4" fontId="74" fillId="0" borderId="11" xfId="0" applyNumberFormat="1" applyFont="1" applyBorder="1" applyAlignment="1">
      <alignment horizontal="center" vertical="center" wrapText="1"/>
    </xf>
    <xf numFmtId="9" fontId="74" fillId="0" borderId="11" xfId="54" applyNumberFormat="1" applyFont="1" applyFill="1" applyBorder="1" applyAlignment="1" applyProtection="1">
      <alignment horizontal="center" vertical="center" wrapText="1"/>
      <protection/>
    </xf>
    <xf numFmtId="9" fontId="74" fillId="0" borderId="11" xfId="0" applyNumberFormat="1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5" fillId="0" borderId="12" xfId="53" applyFont="1" applyBorder="1" applyAlignment="1">
      <alignment horizontal="center" vertical="center" wrapText="1"/>
      <protection/>
    </xf>
    <xf numFmtId="0" fontId="75" fillId="0" borderId="11" xfId="0" applyFont="1" applyBorder="1" applyAlignment="1">
      <alignment horizontal="center" vertical="center" wrapText="1"/>
    </xf>
    <xf numFmtId="49" fontId="75" fillId="0" borderId="11" xfId="0" applyNumberFormat="1" applyFont="1" applyBorder="1" applyAlignment="1">
      <alignment horizontal="center" vertical="center" wrapText="1"/>
    </xf>
    <xf numFmtId="0" fontId="75" fillId="0" borderId="11" xfId="53" applyFont="1" applyBorder="1" applyAlignment="1">
      <alignment horizontal="center" vertical="center" wrapText="1"/>
      <protection/>
    </xf>
    <xf numFmtId="4" fontId="75" fillId="0" borderId="11" xfId="0" applyNumberFormat="1" applyFont="1" applyBorder="1" applyAlignment="1">
      <alignment horizontal="center" vertical="center" wrapText="1"/>
    </xf>
    <xf numFmtId="9" fontId="75" fillId="0" borderId="11" xfId="54" applyNumberFormat="1" applyFont="1" applyFill="1" applyBorder="1" applyAlignment="1" applyProtection="1">
      <alignment horizontal="center" vertical="center" wrapText="1"/>
      <protection/>
    </xf>
    <xf numFmtId="9" fontId="75" fillId="0" borderId="11" xfId="0" applyNumberFormat="1" applyFont="1" applyBorder="1" applyAlignment="1">
      <alignment horizontal="center" vertical="center" wrapText="1"/>
    </xf>
    <xf numFmtId="4" fontId="74" fillId="0" borderId="11" xfId="53" applyNumberFormat="1" applyFont="1" applyFill="1" applyBorder="1" applyAlignment="1">
      <alignment horizontal="center" vertical="center" wrapText="1"/>
      <protection/>
    </xf>
    <xf numFmtId="0" fontId="76" fillId="0" borderId="0" xfId="0" applyFont="1" applyAlignment="1">
      <alignment horizontal="center" vertical="center" wrapText="1"/>
    </xf>
    <xf numFmtId="4" fontId="74" fillId="0" borderId="11" xfId="54" applyNumberFormat="1" applyFont="1" applyFill="1" applyBorder="1" applyAlignment="1" applyProtection="1">
      <alignment horizontal="center" vertical="center" wrapText="1"/>
      <protection/>
    </xf>
    <xf numFmtId="0" fontId="74" fillId="0" borderId="11" xfId="53" applyNumberFormat="1" applyFont="1" applyBorder="1" applyAlignment="1">
      <alignment horizontal="center" vertical="center" wrapText="1"/>
      <protection/>
    </xf>
    <xf numFmtId="3" fontId="74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9" fontId="71" fillId="0" borderId="11" xfId="0" applyNumberFormat="1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3" fontId="71" fillId="0" borderId="11" xfId="0" applyNumberFormat="1" applyFont="1" applyBorder="1" applyAlignment="1">
      <alignment horizontal="center" vertical="center" wrapText="1"/>
    </xf>
    <xf numFmtId="4" fontId="71" fillId="0" borderId="11" xfId="0" applyNumberFormat="1" applyFont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68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1" fillId="0" borderId="11" xfId="0" applyNumberFormat="1" applyFont="1" applyBorder="1" applyAlignment="1">
      <alignment horizontal="center" vertical="center" wrapText="1"/>
    </xf>
    <xf numFmtId="0" fontId="77" fillId="0" borderId="11" xfId="0" applyFont="1" applyBorder="1" applyAlignment="1">
      <alignment horizontal="left" vertical="top" wrapText="1"/>
    </xf>
    <xf numFmtId="0" fontId="71" fillId="0" borderId="11" xfId="0" applyFont="1" applyBorder="1" applyAlignment="1">
      <alignment horizontal="left" vertical="top" wrapText="1"/>
    </xf>
    <xf numFmtId="0" fontId="71" fillId="0" borderId="11" xfId="0" applyFont="1" applyBorder="1" applyAlignment="1">
      <alignment horizontal="center" vertical="top" wrapText="1"/>
    </xf>
    <xf numFmtId="0" fontId="77" fillId="0" borderId="11" xfId="0" applyFont="1" applyBorder="1" applyAlignment="1">
      <alignment horizontal="left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49" fontId="71" fillId="33" borderId="11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left" vertical="top" wrapText="1"/>
    </xf>
    <xf numFmtId="1" fontId="71" fillId="33" borderId="11" xfId="0" applyNumberFormat="1" applyFont="1" applyFill="1" applyBorder="1" applyAlignment="1">
      <alignment horizontal="left" vertical="top" wrapText="1"/>
    </xf>
    <xf numFmtId="4" fontId="71" fillId="33" borderId="11" xfId="0" applyNumberFormat="1" applyFont="1" applyFill="1" applyBorder="1" applyAlignment="1">
      <alignment horizontal="center" vertical="center" wrapText="1"/>
    </xf>
    <xf numFmtId="1" fontId="71" fillId="33" borderId="11" xfId="0" applyNumberFormat="1" applyFont="1" applyFill="1" applyBorder="1" applyAlignment="1">
      <alignment horizontal="center" vertical="center" wrapText="1"/>
    </xf>
    <xf numFmtId="1" fontId="73" fillId="33" borderId="11" xfId="0" applyNumberFormat="1" applyFont="1" applyFill="1" applyBorder="1" applyAlignment="1">
      <alignment horizontal="center" vertical="center" wrapText="1"/>
    </xf>
    <xf numFmtId="1" fontId="71" fillId="0" borderId="11" xfId="0" applyNumberFormat="1" applyFont="1" applyBorder="1" applyAlignment="1">
      <alignment horizontal="center" vertical="center" wrapText="1"/>
    </xf>
    <xf numFmtId="1" fontId="73" fillId="33" borderId="11" xfId="0" applyNumberFormat="1" applyFont="1" applyFill="1" applyBorder="1" applyAlignment="1">
      <alignment horizontal="left" vertical="top" wrapText="1"/>
    </xf>
    <xf numFmtId="0" fontId="73" fillId="33" borderId="11" xfId="0" applyFont="1" applyFill="1" applyBorder="1" applyAlignment="1">
      <alignment horizontal="left" vertical="top" wrapText="1"/>
    </xf>
    <xf numFmtId="0" fontId="72" fillId="33" borderId="11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/>
    </xf>
    <xf numFmtId="4" fontId="72" fillId="33" borderId="11" xfId="0" applyNumberFormat="1" applyFont="1" applyFill="1" applyBorder="1" applyAlignment="1">
      <alignment/>
    </xf>
    <xf numFmtId="4" fontId="71" fillId="0" borderId="11" xfId="0" applyNumberFormat="1" applyFont="1" applyFill="1" applyBorder="1" applyAlignment="1">
      <alignment horizontal="center" vertical="center" wrapText="1"/>
    </xf>
    <xf numFmtId="4" fontId="71" fillId="0" borderId="11" xfId="0" applyNumberFormat="1" applyFont="1" applyBorder="1" applyAlignment="1">
      <alignment horizontal="center" vertical="top" wrapText="1"/>
    </xf>
    <xf numFmtId="0" fontId="5" fillId="0" borderId="12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" fontId="5" fillId="0" borderId="11" xfId="0" applyNumberFormat="1" applyFont="1" applyBorder="1" applyAlignment="1" quotePrefix="1">
      <alignment horizontal="center" vertical="center" wrapText="1"/>
    </xf>
    <xf numFmtId="168" fontId="7" fillId="0" borderId="11" xfId="0" applyNumberFormat="1" applyFont="1" applyFill="1" applyBorder="1" applyAlignment="1">
      <alignment horizontal="center" vertical="center" wrapText="1"/>
    </xf>
    <xf numFmtId="17" fontId="5" fillId="0" borderId="11" xfId="0" applyNumberFormat="1" applyFont="1" applyFill="1" applyBorder="1" applyAlignment="1" quotePrefix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 quotePrefix="1">
      <alignment horizontal="center" vertical="center" wrapText="1"/>
    </xf>
    <xf numFmtId="0" fontId="71" fillId="0" borderId="11" xfId="0" applyFont="1" applyFill="1" applyBorder="1" applyAlignment="1" quotePrefix="1">
      <alignment horizontal="center" vertical="center" wrapText="1"/>
    </xf>
    <xf numFmtId="168" fontId="72" fillId="0" borderId="11" xfId="0" applyNumberFormat="1" applyFont="1" applyFill="1" applyBorder="1" applyAlignment="1">
      <alignment horizontal="center" vertical="center" wrapText="1"/>
    </xf>
    <xf numFmtId="49" fontId="5" fillId="33" borderId="12" xfId="53" applyNumberFormat="1" applyFont="1" applyFill="1" applyBorder="1" applyAlignment="1">
      <alignment horizontal="center" vertical="center" wrapText="1"/>
      <protection/>
    </xf>
    <xf numFmtId="0" fontId="71" fillId="33" borderId="11" xfId="53" applyFont="1" applyFill="1" applyBorder="1" applyAlignment="1">
      <alignment horizontal="left" vertical="center" wrapText="1"/>
      <protection/>
    </xf>
    <xf numFmtId="170" fontId="71" fillId="33" borderId="11" xfId="53" applyNumberFormat="1" applyFont="1" applyFill="1" applyBorder="1" applyAlignment="1">
      <alignment horizontal="center" vertical="center" wrapText="1"/>
      <protection/>
    </xf>
    <xf numFmtId="17" fontId="71" fillId="0" borderId="11" xfId="0" applyNumberFormat="1" applyFont="1" applyBorder="1" applyAlignment="1">
      <alignment horizontal="center" vertical="center" wrapText="1"/>
    </xf>
    <xf numFmtId="0" fontId="5" fillId="33" borderId="11" xfId="53" applyFont="1" applyFill="1" applyBorder="1" applyAlignment="1">
      <alignment horizontal="left" vertical="center" wrapText="1"/>
      <protection/>
    </xf>
    <xf numFmtId="170" fontId="5" fillId="33" borderId="13" xfId="53" applyNumberFormat="1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170" fontId="72" fillId="0" borderId="11" xfId="0" applyNumberFormat="1" applyFont="1" applyBorder="1" applyAlignment="1">
      <alignment/>
    </xf>
    <xf numFmtId="0" fontId="71" fillId="0" borderId="11" xfId="0" applyFont="1" applyBorder="1" applyAlignment="1">
      <alignment/>
    </xf>
    <xf numFmtId="0" fontId="5" fillId="33" borderId="11" xfId="53" applyFont="1" applyFill="1" applyBorder="1" applyAlignment="1">
      <alignment horizontal="center" vertical="center" wrapText="1"/>
      <protection/>
    </xf>
    <xf numFmtId="171" fontId="5" fillId="33" borderId="11" xfId="53" applyNumberFormat="1" applyFont="1" applyFill="1" applyBorder="1" applyAlignment="1">
      <alignment horizontal="center" vertical="center" wrapText="1"/>
      <protection/>
    </xf>
    <xf numFmtId="0" fontId="71" fillId="33" borderId="11" xfId="0" applyFont="1" applyFill="1" applyBorder="1" applyAlignment="1">
      <alignment horizontal="left" vertical="center" wrapText="1"/>
    </xf>
    <xf numFmtId="171" fontId="71" fillId="33" borderId="11" xfId="0" applyNumberFormat="1" applyFont="1" applyFill="1" applyBorder="1" applyAlignment="1">
      <alignment horizontal="center" vertical="center" wrapText="1"/>
    </xf>
    <xf numFmtId="17" fontId="71" fillId="33" borderId="11" xfId="0" applyNumberFormat="1" applyFont="1" applyFill="1" applyBorder="1" applyAlignment="1">
      <alignment horizontal="center" vertical="center" wrapText="1"/>
    </xf>
    <xf numFmtId="49" fontId="71" fillId="33" borderId="14" xfId="0" applyNumberFormat="1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171" fontId="7" fillId="33" borderId="11" xfId="53" applyNumberFormat="1" applyFont="1" applyFill="1" applyBorder="1" applyAlignment="1">
      <alignment horizontal="center" vertical="center" wrapText="1"/>
      <protection/>
    </xf>
    <xf numFmtId="170" fontId="5" fillId="33" borderId="11" xfId="0" applyNumberFormat="1" applyFont="1" applyFill="1" applyBorder="1" applyAlignment="1">
      <alignment horizontal="center" vertical="center" wrapText="1"/>
    </xf>
    <xf numFmtId="0" fontId="5" fillId="33" borderId="11" xfId="53" applyFont="1" applyFill="1" applyBorder="1" applyAlignment="1">
      <alignment vertical="center" wrapText="1"/>
      <protection/>
    </xf>
    <xf numFmtId="171" fontId="5" fillId="33" borderId="13" xfId="53" applyNumberFormat="1" applyFont="1" applyFill="1" applyBorder="1" applyAlignment="1">
      <alignment horizontal="center" vertical="center" wrapText="1"/>
      <protection/>
    </xf>
    <xf numFmtId="171" fontId="7" fillId="33" borderId="13" xfId="53" applyNumberFormat="1" applyFont="1" applyFill="1" applyBorder="1" applyAlignment="1">
      <alignment horizontal="center" vertical="center" wrapText="1"/>
      <protection/>
    </xf>
    <xf numFmtId="0" fontId="71" fillId="0" borderId="11" xfId="0" applyFont="1" applyBorder="1" applyAlignment="1">
      <alignment horizontal="center" wrapText="1"/>
    </xf>
    <xf numFmtId="171" fontId="72" fillId="0" borderId="11" xfId="0" applyNumberFormat="1" applyFont="1" applyBorder="1" applyAlignment="1">
      <alignment horizontal="center" wrapText="1"/>
    </xf>
    <xf numFmtId="0" fontId="71" fillId="33" borderId="0" xfId="0" applyFont="1" applyFill="1" applyAlignment="1">
      <alignment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6" fillId="0" borderId="16" xfId="0" applyNumberFormat="1" applyFont="1" applyBorder="1" applyAlignment="1">
      <alignment vertical="center" wrapText="1"/>
    </xf>
    <xf numFmtId="49" fontId="5" fillId="0" borderId="17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43" fontId="6" fillId="0" borderId="11" xfId="63" applyFont="1" applyBorder="1" applyAlignment="1">
      <alignment/>
    </xf>
    <xf numFmtId="9" fontId="6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49" fontId="5" fillId="0" borderId="18" xfId="0" applyNumberFormat="1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73" fontId="7" fillId="0" borderId="11" xfId="63" applyNumberFormat="1" applyFont="1" applyBorder="1" applyAlignment="1">
      <alignment/>
    </xf>
    <xf numFmtId="49" fontId="6" fillId="0" borderId="11" xfId="0" applyNumberFormat="1" applyFont="1" applyBorder="1" applyAlignment="1">
      <alignment wrapText="1"/>
    </xf>
    <xf numFmtId="43" fontId="6" fillId="0" borderId="11" xfId="63" applyFont="1" applyBorder="1" applyAlignment="1">
      <alignment/>
    </xf>
    <xf numFmtId="43" fontId="6" fillId="0" borderId="11" xfId="63" applyFont="1" applyBorder="1" applyAlignment="1">
      <alignment horizontal="center" wrapText="1"/>
    </xf>
    <xf numFmtId="49" fontId="5" fillId="0" borderId="11" xfId="0" applyNumberFormat="1" applyFont="1" applyBorder="1" applyAlignment="1">
      <alignment vertical="center" wrapText="1"/>
    </xf>
    <xf numFmtId="174" fontId="6" fillId="0" borderId="11" xfId="63" applyNumberFormat="1" applyFont="1" applyBorder="1" applyAlignment="1">
      <alignment horizontal="center" wrapText="1"/>
    </xf>
    <xf numFmtId="173" fontId="5" fillId="0" borderId="11" xfId="63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175" fontId="8" fillId="0" borderId="11" xfId="0" applyNumberFormat="1" applyFont="1" applyBorder="1" applyAlignment="1">
      <alignment/>
    </xf>
    <xf numFmtId="0" fontId="72" fillId="35" borderId="11" xfId="0" applyFont="1" applyFill="1" applyBorder="1" applyAlignment="1">
      <alignment horizontal="center" vertical="center" wrapText="1"/>
    </xf>
    <xf numFmtId="0" fontId="72" fillId="36" borderId="11" xfId="0" applyFont="1" applyFill="1" applyBorder="1" applyAlignment="1">
      <alignment horizontal="center" vertical="center" wrapText="1"/>
    </xf>
    <xf numFmtId="49" fontId="72" fillId="36" borderId="11" xfId="0" applyNumberFormat="1" applyFont="1" applyFill="1" applyBorder="1" applyAlignment="1">
      <alignment horizontal="center" vertical="center" wrapText="1"/>
    </xf>
    <xf numFmtId="4" fontId="72" fillId="36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72" fillId="35" borderId="11" xfId="0" applyNumberFormat="1" applyFont="1" applyFill="1" applyBorder="1" applyAlignment="1">
      <alignment horizontal="center" vertical="center" wrapText="1"/>
    </xf>
    <xf numFmtId="4" fontId="72" fillId="35" borderId="11" xfId="0" applyNumberFormat="1" applyFont="1" applyFill="1" applyBorder="1" applyAlignment="1">
      <alignment horizontal="center" vertical="center" wrapText="1"/>
    </xf>
    <xf numFmtId="2" fontId="71" fillId="0" borderId="11" xfId="0" applyNumberFormat="1" applyFont="1" applyBorder="1" applyAlignment="1">
      <alignment horizontal="center" vertical="center" wrapText="1"/>
    </xf>
    <xf numFmtId="2" fontId="72" fillId="35" borderId="11" xfId="0" applyNumberFormat="1" applyFont="1" applyFill="1" applyBorder="1" applyAlignment="1">
      <alignment horizontal="center" vertical="center" wrapText="1"/>
    </xf>
    <xf numFmtId="49" fontId="72" fillId="0" borderId="11" xfId="0" applyNumberFormat="1" applyFont="1" applyBorder="1" applyAlignment="1">
      <alignment horizontal="center" vertical="center" wrapText="1"/>
    </xf>
    <xf numFmtId="4" fontId="72" fillId="0" borderId="11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1" fontId="6" fillId="0" borderId="11" xfId="0" applyNumberFormat="1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171" fontId="8" fillId="0" borderId="11" xfId="0" applyNumberFormat="1" applyFont="1" applyBorder="1" applyAlignment="1">
      <alignment horizontal="center" vertical="center" wrapText="1"/>
    </xf>
    <xf numFmtId="0" fontId="6" fillId="0" borderId="11" xfId="55" applyFont="1" applyBorder="1" applyAlignment="1">
      <alignment horizontal="center" vertical="center" wrapText="1"/>
      <protection/>
    </xf>
    <xf numFmtId="17" fontId="6" fillId="0" borderId="11" xfId="55" applyNumberFormat="1" applyFont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 wrapText="1"/>
      <protection/>
    </xf>
    <xf numFmtId="0" fontId="6" fillId="0" borderId="13" xfId="55" applyFont="1" applyBorder="1" applyAlignment="1">
      <alignment horizontal="center" vertical="center" wrapText="1"/>
      <protection/>
    </xf>
    <xf numFmtId="17" fontId="6" fillId="0" borderId="13" xfId="55" applyNumberFormat="1" applyFont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 vertical="top" wrapText="1"/>
      <protection/>
    </xf>
    <xf numFmtId="0" fontId="6" fillId="0" borderId="11" xfId="55" applyFont="1" applyBorder="1" applyAlignment="1">
      <alignment horizontal="center" wrapText="1"/>
      <protection/>
    </xf>
    <xf numFmtId="0" fontId="71" fillId="0" borderId="11" xfId="0" applyFont="1" applyBorder="1" applyAlignment="1">
      <alignment horizontal="center" vertical="center"/>
    </xf>
    <xf numFmtId="49" fontId="71" fillId="0" borderId="11" xfId="0" applyNumberFormat="1" applyFont="1" applyBorder="1" applyAlignment="1">
      <alignment horizontal="center" vertical="center"/>
    </xf>
    <xf numFmtId="0" fontId="5" fillId="33" borderId="11" xfId="42" applyFont="1" applyFill="1" applyBorder="1" applyAlignment="1" applyProtection="1">
      <alignment horizontal="center" vertical="center" wrapText="1"/>
      <protection/>
    </xf>
    <xf numFmtId="0" fontId="71" fillId="0" borderId="11" xfId="0" applyFont="1" applyFill="1" applyBorder="1" applyAlignment="1">
      <alignment horizontal="center" vertical="center"/>
    </xf>
    <xf numFmtId="4" fontId="71" fillId="0" borderId="11" xfId="0" applyNumberFormat="1" applyFont="1" applyFill="1" applyBorder="1" applyAlignment="1">
      <alignment horizontal="center" vertical="center"/>
    </xf>
    <xf numFmtId="0" fontId="72" fillId="0" borderId="11" xfId="0" applyFont="1" applyBorder="1" applyAlignment="1">
      <alignment vertical="center"/>
    </xf>
    <xf numFmtId="0" fontId="71" fillId="0" borderId="11" xfId="0" applyFont="1" applyBorder="1" applyAlignment="1">
      <alignment horizontal="center"/>
    </xf>
    <xf numFmtId="49" fontId="71" fillId="0" borderId="11" xfId="0" applyNumberFormat="1" applyFont="1" applyFill="1" applyBorder="1" applyAlignment="1">
      <alignment horizontal="center" vertical="center" wrapText="1"/>
    </xf>
    <xf numFmtId="9" fontId="71" fillId="0" borderId="11" xfId="0" applyNumberFormat="1" applyFont="1" applyFill="1" applyBorder="1" applyAlignment="1">
      <alignment horizontal="center" vertical="center" wrapText="1"/>
    </xf>
    <xf numFmtId="49" fontId="71" fillId="0" borderId="11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 wrapText="1"/>
    </xf>
    <xf numFmtId="0" fontId="72" fillId="0" borderId="11" xfId="0" applyFont="1" applyFill="1" applyBorder="1" applyAlignment="1">
      <alignment horizontal="left" vertical="center"/>
    </xf>
    <xf numFmtId="4" fontId="72" fillId="0" borderId="11" xfId="0" applyNumberFormat="1" applyFont="1" applyFill="1" applyBorder="1" applyAlignment="1">
      <alignment horizontal="center" vertical="center"/>
    </xf>
    <xf numFmtId="0" fontId="5" fillId="0" borderId="11" xfId="42" applyNumberFormat="1" applyFont="1" applyFill="1" applyBorder="1" applyAlignment="1" applyProtection="1">
      <alignment horizontal="center" vertical="center" wrapText="1"/>
      <protection/>
    </xf>
    <xf numFmtId="0" fontId="5" fillId="0" borderId="11" xfId="42" applyFont="1" applyFill="1" applyBorder="1" applyAlignment="1" applyProtection="1">
      <alignment horizontal="center" vertical="center" wrapText="1"/>
      <protection/>
    </xf>
    <xf numFmtId="0" fontId="71" fillId="0" borderId="11" xfId="0" applyFont="1" applyFill="1" applyBorder="1" applyAlignment="1">
      <alignment/>
    </xf>
    <xf numFmtId="0" fontId="72" fillId="0" borderId="11" xfId="0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/>
    </xf>
    <xf numFmtId="9" fontId="72" fillId="0" borderId="11" xfId="0" applyNumberFormat="1" applyFont="1" applyFill="1" applyBorder="1" applyAlignment="1">
      <alignment horizontal="center" vertical="center" wrapText="1"/>
    </xf>
    <xf numFmtId="49" fontId="72" fillId="0" borderId="11" xfId="0" applyNumberFormat="1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vertical="center"/>
    </xf>
    <xf numFmtId="0" fontId="71" fillId="0" borderId="11" xfId="0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top" wrapText="1"/>
    </xf>
    <xf numFmtId="17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171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top" wrapText="1"/>
    </xf>
    <xf numFmtId="0" fontId="7" fillId="0" borderId="11" xfId="0" applyNumberFormat="1" applyFont="1" applyFill="1" applyBorder="1" applyAlignment="1">
      <alignment vertical="top" wrapText="1"/>
    </xf>
    <xf numFmtId="171" fontId="71" fillId="0" borderId="11" xfId="0" applyNumberFormat="1" applyFont="1" applyBorder="1" applyAlignment="1">
      <alignment horizontal="center" vertical="center" wrapText="1"/>
    </xf>
    <xf numFmtId="171" fontId="71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7" fontId="5" fillId="0" borderId="11" xfId="0" applyNumberFormat="1" applyFont="1" applyFill="1" applyBorder="1" applyAlignment="1">
      <alignment horizontal="center" vertical="center" wrapText="1"/>
    </xf>
    <xf numFmtId="171" fontId="72" fillId="0" borderId="11" xfId="0" applyNumberFormat="1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top" wrapText="1"/>
    </xf>
    <xf numFmtId="49" fontId="5" fillId="33" borderId="19" xfId="53" applyNumberFormat="1" applyFont="1" applyFill="1" applyBorder="1" applyAlignment="1">
      <alignment horizontal="center" vertical="center" wrapText="1"/>
      <protection/>
    </xf>
    <xf numFmtId="0" fontId="73" fillId="0" borderId="12" xfId="0" applyFont="1" applyBorder="1" applyAlignment="1">
      <alignment horizontal="center" vertical="center" wrapText="1"/>
    </xf>
    <xf numFmtId="176" fontId="71" fillId="0" borderId="0" xfId="0" applyNumberFormat="1" applyFont="1" applyAlignment="1">
      <alignment horizontal="center" vertical="center" wrapText="1"/>
    </xf>
    <xf numFmtId="0" fontId="71" fillId="0" borderId="11" xfId="0" applyFont="1" applyBorder="1" applyAlignment="1">
      <alignment vertical="top" wrapText="1"/>
    </xf>
    <xf numFmtId="49" fontId="5" fillId="33" borderId="20" xfId="53" applyNumberFormat="1" applyFont="1" applyFill="1" applyBorder="1" applyAlignment="1">
      <alignment horizontal="center" vertical="center" wrapText="1"/>
      <protection/>
    </xf>
    <xf numFmtId="170" fontId="71" fillId="0" borderId="21" xfId="0" applyNumberFormat="1" applyFont="1" applyBorder="1" applyAlignment="1">
      <alignment horizontal="center" vertical="center" wrapText="1"/>
    </xf>
    <xf numFmtId="170" fontId="71" fillId="33" borderId="21" xfId="0" applyNumberFormat="1" applyFont="1" applyFill="1" applyBorder="1" applyAlignment="1">
      <alignment horizontal="center" vertical="center" wrapText="1"/>
    </xf>
    <xf numFmtId="170" fontId="71" fillId="33" borderId="0" xfId="0" applyNumberFormat="1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49" fontId="5" fillId="33" borderId="23" xfId="53" applyNumberFormat="1" applyFont="1" applyFill="1" applyBorder="1" applyAlignment="1">
      <alignment horizontal="center" vertical="center" wrapText="1"/>
      <protection/>
    </xf>
    <xf numFmtId="0" fontId="71" fillId="33" borderId="23" xfId="0" applyFont="1" applyFill="1" applyBorder="1" applyAlignment="1">
      <alignment horizontal="center" vertical="center" wrapText="1"/>
    </xf>
    <xf numFmtId="170" fontId="71" fillId="33" borderId="13" xfId="0" applyNumberFormat="1" applyFont="1" applyFill="1" applyBorder="1" applyAlignment="1">
      <alignment horizontal="center" vertical="center" wrapText="1"/>
    </xf>
    <xf numFmtId="49" fontId="7" fillId="33" borderId="11" xfId="53" applyNumberFormat="1" applyFont="1" applyFill="1" applyBorder="1" applyAlignment="1">
      <alignment horizontal="center" vertical="center" wrapText="1"/>
      <protection/>
    </xf>
    <xf numFmtId="170" fontId="72" fillId="33" borderId="11" xfId="0" applyNumberFormat="1" applyFont="1" applyFill="1" applyBorder="1" applyAlignment="1">
      <alignment horizontal="center" vertical="center" wrapText="1"/>
    </xf>
    <xf numFmtId="49" fontId="5" fillId="33" borderId="11" xfId="53" applyNumberFormat="1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49" fontId="71" fillId="33" borderId="23" xfId="0" applyNumberFormat="1" applyFont="1" applyFill="1" applyBorder="1" applyAlignment="1">
      <alignment horizontal="center" vertical="center" wrapText="1"/>
    </xf>
    <xf numFmtId="49" fontId="71" fillId="33" borderId="17" xfId="0" applyNumberFormat="1" applyFont="1" applyFill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33" borderId="24" xfId="0" applyFont="1" applyFill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49" fontId="5" fillId="33" borderId="13" xfId="53" applyNumberFormat="1" applyFont="1" applyFill="1" applyBorder="1" applyAlignment="1">
      <alignment horizontal="center" vertical="center" wrapText="1"/>
      <protection/>
    </xf>
    <xf numFmtId="0" fontId="71" fillId="0" borderId="13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71" fillId="0" borderId="12" xfId="0" applyFont="1" applyBorder="1" applyAlignment="1">
      <alignment vertical="top" wrapText="1"/>
    </xf>
    <xf numFmtId="170" fontId="71" fillId="0" borderId="11" xfId="0" applyNumberFormat="1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/>
    </xf>
    <xf numFmtId="0" fontId="72" fillId="0" borderId="11" xfId="0" applyFont="1" applyBorder="1" applyAlignment="1">
      <alignment/>
    </xf>
    <xf numFmtId="0" fontId="71" fillId="0" borderId="12" xfId="0" applyFont="1" applyBorder="1" applyAlignment="1">
      <alignment/>
    </xf>
    <xf numFmtId="0" fontId="71" fillId="0" borderId="12" xfId="0" applyFont="1" applyBorder="1" applyAlignment="1">
      <alignment horizontal="center"/>
    </xf>
    <xf numFmtId="49" fontId="71" fillId="0" borderId="11" xfId="0" applyNumberFormat="1" applyFont="1" applyBorder="1" applyAlignment="1">
      <alignment vertical="top" wrapText="1"/>
    </xf>
    <xf numFmtId="14" fontId="71" fillId="0" borderId="11" xfId="0" applyNumberFormat="1" applyFont="1" applyBorder="1" applyAlignment="1">
      <alignment horizontal="center" vertical="center" wrapText="1"/>
    </xf>
    <xf numFmtId="49" fontId="71" fillId="33" borderId="11" xfId="0" applyNumberFormat="1" applyFont="1" applyFill="1" applyBorder="1" applyAlignment="1">
      <alignment horizontal="center" wrapText="1"/>
    </xf>
    <xf numFmtId="0" fontId="72" fillId="0" borderId="11" xfId="0" applyFont="1" applyBorder="1" applyAlignment="1">
      <alignment horizontal="center" vertical="top" wrapText="1"/>
    </xf>
    <xf numFmtId="49" fontId="71" fillId="0" borderId="11" xfId="0" applyNumberFormat="1" applyFont="1" applyBorder="1" applyAlignment="1">
      <alignment horizontal="left" vertical="center" wrapText="1"/>
    </xf>
    <xf numFmtId="49" fontId="71" fillId="0" borderId="11" xfId="0" applyNumberFormat="1" applyFont="1" applyBorder="1" applyAlignment="1">
      <alignment vertical="center" wrapText="1"/>
    </xf>
    <xf numFmtId="4" fontId="72" fillId="0" borderId="11" xfId="0" applyNumberFormat="1" applyFont="1" applyBorder="1" applyAlignment="1">
      <alignment horizontal="center" wrapText="1"/>
    </xf>
    <xf numFmtId="0" fontId="71" fillId="0" borderId="11" xfId="0" applyFont="1" applyBorder="1" applyAlignment="1">
      <alignment wrapText="1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49" fontId="71" fillId="0" borderId="11" xfId="0" applyNumberFormat="1" applyFont="1" applyBorder="1" applyAlignment="1">
      <alignment horizontal="center" vertical="top" wrapText="1"/>
    </xf>
    <xf numFmtId="9" fontId="71" fillId="0" borderId="11" xfId="0" applyNumberFormat="1" applyFont="1" applyBorder="1" applyAlignment="1">
      <alignment horizontal="center" wrapText="1"/>
    </xf>
    <xf numFmtId="49" fontId="71" fillId="0" borderId="11" xfId="0" applyNumberFormat="1" applyFont="1" applyBorder="1" applyAlignment="1">
      <alignment horizontal="center" wrapText="1"/>
    </xf>
    <xf numFmtId="3" fontId="71" fillId="0" borderId="11" xfId="0" applyNumberFormat="1" applyFont="1" applyBorder="1" applyAlignment="1">
      <alignment horizontal="center" vertical="top" wrapText="1"/>
    </xf>
    <xf numFmtId="4" fontId="71" fillId="0" borderId="11" xfId="0" applyNumberFormat="1" applyFont="1" applyBorder="1" applyAlignment="1">
      <alignment horizontal="center" wrapText="1"/>
    </xf>
    <xf numFmtId="4" fontId="72" fillId="0" borderId="11" xfId="0" applyNumberFormat="1" applyFont="1" applyBorder="1" applyAlignment="1">
      <alignment horizontal="center" vertical="top" wrapText="1"/>
    </xf>
    <xf numFmtId="14" fontId="71" fillId="0" borderId="11" xfId="0" applyNumberFormat="1" applyFont="1" applyBorder="1" applyAlignment="1">
      <alignment horizontal="center" wrapText="1"/>
    </xf>
    <xf numFmtId="0" fontId="78" fillId="0" borderId="11" xfId="0" applyFont="1" applyBorder="1" applyAlignment="1">
      <alignment horizontal="center" wrapText="1"/>
    </xf>
    <xf numFmtId="0" fontId="72" fillId="0" borderId="11" xfId="0" applyFont="1" applyBorder="1" applyAlignment="1">
      <alignment wrapText="1"/>
    </xf>
    <xf numFmtId="170" fontId="72" fillId="0" borderId="11" xfId="0" applyNumberFormat="1" applyFont="1" applyBorder="1" applyAlignment="1">
      <alignment horizontal="center" wrapText="1"/>
    </xf>
    <xf numFmtId="170" fontId="71" fillId="0" borderId="11" xfId="0" applyNumberFormat="1" applyFont="1" applyBorder="1" applyAlignment="1">
      <alignment horizontal="center" wrapText="1"/>
    </xf>
    <xf numFmtId="0" fontId="73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left" vertical="center" wrapText="1"/>
    </xf>
    <xf numFmtId="4" fontId="71" fillId="0" borderId="21" xfId="0" applyNumberFormat="1" applyFont="1" applyBorder="1" applyAlignment="1">
      <alignment horizontal="center" vertical="center" wrapText="1"/>
    </xf>
    <xf numFmtId="4" fontId="71" fillId="33" borderId="2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49" fontId="71" fillId="0" borderId="12" xfId="0" applyNumberFormat="1" applyFont="1" applyBorder="1" applyAlignment="1">
      <alignment horizontal="center" vertical="center" wrapText="1"/>
    </xf>
    <xf numFmtId="0" fontId="71" fillId="0" borderId="12" xfId="0" applyFont="1" applyBorder="1" applyAlignment="1">
      <alignment horizontal="left" vertical="center" wrapText="1"/>
    </xf>
    <xf numFmtId="4" fontId="71" fillId="0" borderId="27" xfId="0" applyNumberFormat="1" applyFont="1" applyBorder="1" applyAlignment="1">
      <alignment horizontal="center" vertical="center" wrapText="1"/>
    </xf>
    <xf numFmtId="9" fontId="71" fillId="0" borderId="12" xfId="0" applyNumberFormat="1" applyFont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vertical="center" wrapText="1"/>
    </xf>
    <xf numFmtId="0" fontId="71" fillId="0" borderId="26" xfId="0" applyFont="1" applyBorder="1" applyAlignment="1">
      <alignment horizontal="center" vertical="center"/>
    </xf>
    <xf numFmtId="0" fontId="71" fillId="0" borderId="11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vertical="top" wrapText="1"/>
    </xf>
    <xf numFmtId="0" fontId="5" fillId="0" borderId="2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/>
    </xf>
    <xf numFmtId="49" fontId="6" fillId="0" borderId="12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71" fontId="5" fillId="0" borderId="12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1" fontId="5" fillId="0" borderId="11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171" fontId="7" fillId="0" borderId="11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8" fillId="0" borderId="11" xfId="0" applyFont="1" applyBorder="1" applyAlignment="1">
      <alignment/>
    </xf>
    <xf numFmtId="171" fontId="8" fillId="0" borderId="11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49" fontId="5" fillId="0" borderId="11" xfId="53" applyNumberFormat="1" applyFont="1" applyBorder="1" applyAlignment="1">
      <alignment horizontal="center" vertical="top" wrapText="1"/>
      <protection/>
    </xf>
    <xf numFmtId="49" fontId="5" fillId="0" borderId="11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71" fontId="5" fillId="0" borderId="11" xfId="0" applyNumberFormat="1" applyFont="1" applyBorder="1" applyAlignment="1">
      <alignment horizontal="center" vertical="top" wrapText="1"/>
    </xf>
    <xf numFmtId="172" fontId="71" fillId="0" borderId="11" xfId="0" applyNumberFormat="1" applyFont="1" applyBorder="1" applyAlignment="1">
      <alignment horizontal="center" vertical="top" wrapText="1"/>
    </xf>
    <xf numFmtId="0" fontId="5" fillId="0" borderId="11" xfId="53" applyFont="1" applyBorder="1" applyAlignment="1">
      <alignment horizontal="center" vertical="top" wrapText="1"/>
      <protection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left" vertical="top" wrapText="1"/>
    </xf>
    <xf numFmtId="0" fontId="72" fillId="0" borderId="14" xfId="0" applyFont="1" applyBorder="1" applyAlignment="1">
      <alignment horizontal="center" vertical="top"/>
    </xf>
    <xf numFmtId="0" fontId="71" fillId="0" borderId="14" xfId="0" applyFont="1" applyBorder="1" applyAlignment="1">
      <alignment horizontal="left" vertical="top" wrapText="1"/>
    </xf>
    <xf numFmtId="0" fontId="71" fillId="0" borderId="14" xfId="0" applyFont="1" applyBorder="1" applyAlignment="1">
      <alignment horizontal="center" vertical="top" wrapText="1"/>
    </xf>
    <xf numFmtId="0" fontId="71" fillId="0" borderId="15" xfId="0" applyFont="1" applyBorder="1" applyAlignment="1">
      <alignment horizontal="center" vertical="top" wrapText="1"/>
    </xf>
    <xf numFmtId="171" fontId="7" fillId="0" borderId="11" xfId="0" applyNumberFormat="1" applyFont="1" applyBorder="1" applyAlignment="1">
      <alignment horizontal="center" vertical="top" wrapText="1"/>
    </xf>
    <xf numFmtId="49" fontId="5" fillId="0" borderId="11" xfId="53" applyNumberFormat="1" applyFont="1" applyBorder="1" applyAlignment="1">
      <alignment horizontal="left" vertical="top" wrapText="1"/>
      <protection/>
    </xf>
    <xf numFmtId="49" fontId="5" fillId="0" borderId="11" xfId="53" applyNumberFormat="1" applyFont="1" applyBorder="1" applyAlignment="1">
      <alignment vertical="top" wrapText="1"/>
      <protection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71" fillId="0" borderId="21" xfId="0" applyFont="1" applyBorder="1" applyAlignment="1">
      <alignment horizontal="center" vertical="top" wrapText="1"/>
    </xf>
    <xf numFmtId="172" fontId="71" fillId="0" borderId="14" xfId="0" applyNumberFormat="1" applyFont="1" applyBorder="1" applyAlignment="1">
      <alignment horizontal="center" vertical="top" wrapText="1"/>
    </xf>
    <xf numFmtId="0" fontId="5" fillId="0" borderId="14" xfId="53" applyFont="1" applyBorder="1" applyAlignment="1">
      <alignment horizontal="center" vertical="top" wrapText="1"/>
      <protection/>
    </xf>
    <xf numFmtId="0" fontId="71" fillId="0" borderId="15" xfId="0" applyFont="1" applyBorder="1" applyAlignment="1">
      <alignment horizontal="left" vertical="top" wrapText="1"/>
    </xf>
    <xf numFmtId="9" fontId="71" fillId="0" borderId="11" xfId="0" applyNumberFormat="1" applyFont="1" applyBorder="1" applyAlignment="1">
      <alignment wrapText="1"/>
    </xf>
    <xf numFmtId="17" fontId="71" fillId="0" borderId="11" xfId="0" applyNumberFormat="1" applyFont="1" applyBorder="1" applyAlignment="1">
      <alignment horizontal="center" wrapText="1"/>
    </xf>
    <xf numFmtId="17" fontId="71" fillId="0" borderId="21" xfId="0" applyNumberFormat="1" applyFont="1" applyBorder="1" applyAlignment="1">
      <alignment horizontal="center" wrapText="1"/>
    </xf>
    <xf numFmtId="0" fontId="71" fillId="0" borderId="15" xfId="0" applyFont="1" applyBorder="1" applyAlignment="1">
      <alignment vertical="top" wrapText="1"/>
    </xf>
    <xf numFmtId="49" fontId="71" fillId="0" borderId="21" xfId="0" applyNumberFormat="1" applyFont="1" applyBorder="1" applyAlignment="1">
      <alignment horizontal="center" vertical="top" wrapText="1"/>
    </xf>
    <xf numFmtId="49" fontId="71" fillId="0" borderId="14" xfId="0" applyNumberFormat="1" applyFont="1" applyBorder="1" applyAlignment="1">
      <alignment horizontal="center" vertical="top" wrapText="1"/>
    </xf>
    <xf numFmtId="0" fontId="71" fillId="0" borderId="14" xfId="0" applyFont="1" applyBorder="1" applyAlignment="1">
      <alignment vertical="top" wrapText="1"/>
    </xf>
    <xf numFmtId="171" fontId="7" fillId="0" borderId="14" xfId="0" applyNumberFormat="1" applyFont="1" applyFill="1" applyBorder="1" applyAlignment="1">
      <alignment horizontal="center" vertical="center"/>
    </xf>
    <xf numFmtId="0" fontId="71" fillId="0" borderId="14" xfId="0" applyFont="1" applyBorder="1" applyAlignment="1">
      <alignment wrapText="1"/>
    </xf>
    <xf numFmtId="17" fontId="71" fillId="0" borderId="14" xfId="0" applyNumberFormat="1" applyFont="1" applyBorder="1" applyAlignment="1">
      <alignment horizontal="center" wrapText="1"/>
    </xf>
    <xf numFmtId="171" fontId="73" fillId="0" borderId="11" xfId="0" applyNumberFormat="1" applyFont="1" applyFill="1" applyBorder="1" applyAlignment="1">
      <alignment horizontal="center" vertical="center" wrapText="1" shrinkToFit="1"/>
    </xf>
    <xf numFmtId="49" fontId="73" fillId="0" borderId="11" xfId="0" applyNumberFormat="1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left" vertical="top" wrapText="1"/>
    </xf>
    <xf numFmtId="171" fontId="5" fillId="34" borderId="11" xfId="0" applyNumberFormat="1" applyFont="1" applyFill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49" fontId="71" fillId="0" borderId="11" xfId="0" applyNumberFormat="1" applyFont="1" applyFill="1" applyBorder="1" applyAlignment="1">
      <alignment horizontal="center" vertical="top" wrapText="1"/>
    </xf>
    <xf numFmtId="0" fontId="71" fillId="0" borderId="14" xfId="0" applyFont="1" applyBorder="1" applyAlignment="1">
      <alignment vertical="center" wrapText="1"/>
    </xf>
    <xf numFmtId="171" fontId="71" fillId="0" borderId="13" xfId="0" applyNumberFormat="1" applyFont="1" applyBorder="1" applyAlignment="1">
      <alignment horizontal="center" vertical="center" wrapText="1"/>
    </xf>
    <xf numFmtId="49" fontId="71" fillId="0" borderId="0" xfId="0" applyNumberFormat="1" applyFont="1" applyBorder="1" applyAlignment="1">
      <alignment vertical="center" wrapText="1"/>
    </xf>
    <xf numFmtId="171" fontId="71" fillId="0" borderId="0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left" vertical="top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49" fontId="6" fillId="0" borderId="11" xfId="0" applyNumberFormat="1" applyFont="1" applyBorder="1" applyAlignment="1">
      <alignment/>
    </xf>
    <xf numFmtId="49" fontId="79" fillId="0" borderId="11" xfId="0" applyNumberFormat="1" applyFont="1" applyBorder="1" applyAlignment="1">
      <alignment horizontal="center" vertical="top" wrapText="1"/>
    </xf>
    <xf numFmtId="0" fontId="79" fillId="0" borderId="11" xfId="0" applyFont="1" applyBorder="1" applyAlignment="1">
      <alignment horizontal="center" vertical="top" wrapText="1"/>
    </xf>
    <xf numFmtId="49" fontId="79" fillId="0" borderId="11" xfId="0" applyNumberFormat="1" applyFont="1" applyBorder="1" applyAlignment="1">
      <alignment horizontal="center" vertical="center" wrapText="1"/>
    </xf>
    <xf numFmtId="0" fontId="79" fillId="0" borderId="11" xfId="0" applyFont="1" applyBorder="1" applyAlignment="1">
      <alignment horizontal="left" vertical="center" wrapText="1"/>
    </xf>
    <xf numFmtId="0" fontId="79" fillId="0" borderId="11" xfId="0" applyFont="1" applyBorder="1" applyAlignment="1">
      <alignment horizontal="left" vertical="top" wrapText="1"/>
    </xf>
    <xf numFmtId="171" fontId="12" fillId="0" borderId="11" xfId="0" applyNumberFormat="1" applyFont="1" applyBorder="1" applyAlignment="1">
      <alignment horizontal="center" vertical="center" wrapText="1"/>
    </xf>
    <xf numFmtId="9" fontId="79" fillId="0" borderId="11" xfId="0" applyNumberFormat="1" applyFont="1" applyBorder="1" applyAlignment="1">
      <alignment wrapText="1"/>
    </xf>
    <xf numFmtId="17" fontId="79" fillId="0" borderId="11" xfId="0" applyNumberFormat="1" applyFont="1" applyBorder="1" applyAlignment="1">
      <alignment horizontal="center" wrapText="1"/>
    </xf>
    <xf numFmtId="17" fontId="79" fillId="0" borderId="21" xfId="0" applyNumberFormat="1" applyFont="1" applyBorder="1" applyAlignment="1">
      <alignment horizontal="center" wrapText="1"/>
    </xf>
    <xf numFmtId="0" fontId="80" fillId="0" borderId="11" xfId="0" applyFont="1" applyBorder="1" applyAlignment="1">
      <alignment horizontal="center" vertical="top" wrapText="1"/>
    </xf>
    <xf numFmtId="0" fontId="69" fillId="0" borderId="0" xfId="0" applyFont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15" fillId="0" borderId="11" xfId="53" applyNumberFormat="1" applyFont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34" borderId="11" xfId="53" applyFont="1" applyFill="1" applyBorder="1" applyAlignment="1">
      <alignment vertical="center" wrapText="1"/>
      <protection/>
    </xf>
    <xf numFmtId="4" fontId="15" fillId="0" borderId="21" xfId="53" applyNumberFormat="1" applyFont="1" applyFill="1" applyBorder="1" applyAlignment="1">
      <alignment horizontal="center" vertical="center"/>
      <protection/>
    </xf>
    <xf numFmtId="9" fontId="13" fillId="0" borderId="11" xfId="54" applyNumberFormat="1" applyFont="1" applyFill="1" applyBorder="1" applyAlignment="1" applyProtection="1">
      <alignment horizontal="center" vertical="center" wrapText="1"/>
      <protection/>
    </xf>
    <xf numFmtId="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 vertical="center" wrapText="1"/>
    </xf>
    <xf numFmtId="4" fontId="13" fillId="0" borderId="11" xfId="54" applyNumberFormat="1" applyFont="1" applyFill="1" applyBorder="1" applyAlignment="1" applyProtection="1">
      <alignment horizontal="center" vertical="center" wrapText="1"/>
      <protection/>
    </xf>
    <xf numFmtId="0" fontId="13" fillId="0" borderId="11" xfId="53" applyNumberFormat="1" applyFont="1" applyFill="1" applyBorder="1" applyAlignment="1">
      <alignment horizontal="center" vertical="center" wrapText="1"/>
      <protection/>
    </xf>
    <xf numFmtId="3" fontId="13" fillId="0" borderId="11" xfId="0" applyNumberFormat="1" applyFont="1" applyFill="1" applyBorder="1" applyAlignment="1">
      <alignment horizontal="center" vertical="center" wrapText="1"/>
    </xf>
    <xf numFmtId="171" fontId="13" fillId="0" borderId="13" xfId="53" applyNumberFormat="1" applyFont="1" applyFill="1" applyBorder="1" applyAlignment="1">
      <alignment horizontal="left" vertical="center" wrapText="1"/>
      <protection/>
    </xf>
    <xf numFmtId="17" fontId="13" fillId="0" borderId="11" xfId="53" applyNumberFormat="1" applyFont="1" applyFill="1" applyBorder="1" applyAlignment="1">
      <alignment horizontal="center" vertical="center" wrapText="1"/>
      <protection/>
    </xf>
    <xf numFmtId="0" fontId="7" fillId="37" borderId="11" xfId="53" applyFont="1" applyFill="1" applyBorder="1" applyAlignment="1">
      <alignment horizontal="center" vertical="center" wrapText="1"/>
      <protection/>
    </xf>
    <xf numFmtId="0" fontId="71" fillId="0" borderId="11" xfId="0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2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168" fontId="71" fillId="0" borderId="11" xfId="0" applyNumberFormat="1" applyFont="1" applyBorder="1" applyAlignment="1">
      <alignment horizontal="center" vertical="center" wrapText="1"/>
    </xf>
    <xf numFmtId="9" fontId="5" fillId="0" borderId="11" xfId="54" applyNumberFormat="1" applyFont="1" applyFill="1" applyBorder="1" applyAlignment="1" applyProtection="1">
      <alignment horizontal="center" vertical="center" wrapText="1"/>
      <protection/>
    </xf>
    <xf numFmtId="9" fontId="71" fillId="0" borderId="11" xfId="0" applyNumberFormat="1" applyFont="1" applyBorder="1" applyAlignment="1">
      <alignment horizontal="center" vertical="center" wrapText="1"/>
    </xf>
    <xf numFmtId="0" fontId="83" fillId="0" borderId="11" xfId="42" applyFont="1" applyBorder="1" applyAlignment="1" applyProtection="1">
      <alignment horizontal="center" vertical="center" wrapText="1"/>
      <protection/>
    </xf>
    <xf numFmtId="0" fontId="72" fillId="0" borderId="11" xfId="0" applyFont="1" applyBorder="1" applyAlignment="1">
      <alignment horizontal="center" vertical="center" wrapText="1"/>
    </xf>
    <xf numFmtId="0" fontId="5" fillId="0" borderId="11" xfId="53" applyFont="1" applyBorder="1" applyAlignment="1">
      <alignment horizontal="center" vertical="center" wrapText="1"/>
      <protection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53" applyFont="1" applyBorder="1" applyAlignment="1">
      <alignment horizontal="center" vertical="center" wrapText="1"/>
      <protection/>
    </xf>
    <xf numFmtId="0" fontId="71" fillId="0" borderId="13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3" fontId="71" fillId="0" borderId="11" xfId="0" applyNumberFormat="1" applyFont="1" applyBorder="1" applyAlignment="1">
      <alignment horizontal="center" vertical="center" wrapText="1"/>
    </xf>
    <xf numFmtId="4" fontId="71" fillId="0" borderId="11" xfId="0" applyNumberFormat="1" applyFont="1" applyBorder="1" applyAlignment="1">
      <alignment horizontal="center" vertical="center" wrapText="1"/>
    </xf>
    <xf numFmtId="0" fontId="84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center" wrapText="1"/>
    </xf>
    <xf numFmtId="0" fontId="72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1" fillId="0" borderId="31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center" wrapText="1"/>
    </xf>
    <xf numFmtId="0" fontId="72" fillId="0" borderId="21" xfId="0" applyFont="1" applyBorder="1" applyAlignment="1">
      <alignment horizontal="center" vertical="top" wrapText="1"/>
    </xf>
    <xf numFmtId="0" fontId="72" fillId="0" borderId="14" xfId="0" applyFont="1" applyBorder="1" applyAlignment="1">
      <alignment horizontal="center" vertical="top" wrapText="1"/>
    </xf>
    <xf numFmtId="0" fontId="72" fillId="0" borderId="15" xfId="0" applyFont="1" applyBorder="1" applyAlignment="1">
      <alignment horizontal="center" vertical="top" wrapText="1"/>
    </xf>
    <xf numFmtId="0" fontId="7" fillId="0" borderId="21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right" vertical="top" wrapText="1"/>
    </xf>
    <xf numFmtId="0" fontId="72" fillId="0" borderId="21" xfId="0" applyFont="1" applyBorder="1" applyAlignment="1">
      <alignment horizontal="left" vertical="top" wrapText="1"/>
    </xf>
    <xf numFmtId="0" fontId="72" fillId="0" borderId="14" xfId="0" applyFont="1" applyBorder="1" applyAlignment="1">
      <alignment horizontal="left" vertical="top" wrapText="1"/>
    </xf>
    <xf numFmtId="0" fontId="72" fillId="0" borderId="15" xfId="0" applyFont="1" applyBorder="1" applyAlignment="1">
      <alignment horizontal="left" vertical="top" wrapText="1"/>
    </xf>
    <xf numFmtId="0" fontId="71" fillId="37" borderId="14" xfId="0" applyFont="1" applyFill="1" applyBorder="1" applyAlignment="1">
      <alignment horizontal="center" vertical="center" wrapText="1"/>
    </xf>
    <xf numFmtId="0" fontId="71" fillId="37" borderId="31" xfId="0" applyFont="1" applyFill="1" applyBorder="1" applyAlignment="1">
      <alignment horizontal="center" vertical="center" wrapText="1"/>
    </xf>
    <xf numFmtId="0" fontId="72" fillId="33" borderId="21" xfId="0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 vertical="center" wrapText="1"/>
    </xf>
    <xf numFmtId="0" fontId="72" fillId="0" borderId="32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72" fillId="0" borderId="21" xfId="0" applyFont="1" applyBorder="1" applyAlignment="1">
      <alignment horizontal="center"/>
    </xf>
    <xf numFmtId="0" fontId="72" fillId="0" borderId="14" xfId="0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37" borderId="21" xfId="0" applyFont="1" applyFill="1" applyBorder="1" applyAlignment="1">
      <alignment horizontal="center" vertical="center" wrapText="1"/>
    </xf>
    <xf numFmtId="0" fontId="71" fillId="37" borderId="15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right" vertical="center" wrapText="1"/>
    </xf>
    <xf numFmtId="0" fontId="72" fillId="0" borderId="14" xfId="0" applyFont="1" applyBorder="1" applyAlignment="1">
      <alignment horizontal="right" vertical="center" wrapText="1"/>
    </xf>
    <xf numFmtId="0" fontId="72" fillId="0" borderId="15" xfId="0" applyFont="1" applyBorder="1" applyAlignment="1">
      <alignment horizontal="right" vertical="center" wrapText="1"/>
    </xf>
    <xf numFmtId="0" fontId="72" fillId="35" borderId="21" xfId="0" applyFont="1" applyFill="1" applyBorder="1" applyAlignment="1">
      <alignment horizontal="center" vertical="center" wrapText="1"/>
    </xf>
    <xf numFmtId="0" fontId="72" fillId="35" borderId="15" xfId="0" applyFont="1" applyFill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wrapText="1"/>
    </xf>
    <xf numFmtId="0" fontId="72" fillId="0" borderId="15" xfId="0" applyFont="1" applyBorder="1" applyAlignment="1">
      <alignment horizontal="center" wrapText="1"/>
    </xf>
    <xf numFmtId="0" fontId="72" fillId="36" borderId="21" xfId="0" applyFont="1" applyFill="1" applyBorder="1" applyAlignment="1">
      <alignment horizontal="center" vertical="center" wrapText="1"/>
    </xf>
    <xf numFmtId="0" fontId="72" fillId="36" borderId="15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2" fillId="33" borderId="21" xfId="0" applyFont="1" applyFill="1" applyBorder="1" applyAlignment="1">
      <alignment horizontal="center" vertical="top" wrapText="1"/>
    </xf>
    <xf numFmtId="0" fontId="72" fillId="33" borderId="14" xfId="0" applyFont="1" applyFill="1" applyBorder="1" applyAlignment="1">
      <alignment horizontal="center" vertical="top" wrapText="1"/>
    </xf>
    <xf numFmtId="0" fontId="72" fillId="33" borderId="15" xfId="0" applyFont="1" applyFill="1" applyBorder="1" applyAlignment="1">
      <alignment horizontal="center" vertical="top" wrapText="1"/>
    </xf>
    <xf numFmtId="0" fontId="72" fillId="0" borderId="21" xfId="0" applyFont="1" applyBorder="1" applyAlignment="1">
      <alignment horizontal="right"/>
    </xf>
    <xf numFmtId="0" fontId="72" fillId="0" borderId="14" xfId="0" applyFont="1" applyBorder="1" applyAlignment="1">
      <alignment horizontal="right"/>
    </xf>
    <xf numFmtId="0" fontId="72" fillId="0" borderId="15" xfId="0" applyFont="1" applyBorder="1" applyAlignment="1">
      <alignment horizontal="right"/>
    </xf>
    <xf numFmtId="0" fontId="72" fillId="0" borderId="21" xfId="0" applyFont="1" applyBorder="1" applyAlignment="1">
      <alignment horizontal="right" vertical="top" wrapText="1"/>
    </xf>
    <xf numFmtId="0" fontId="72" fillId="0" borderId="14" xfId="0" applyFont="1" applyBorder="1" applyAlignment="1">
      <alignment horizontal="right" vertical="top" wrapText="1"/>
    </xf>
    <xf numFmtId="0" fontId="72" fillId="0" borderId="15" xfId="0" applyFont="1" applyBorder="1" applyAlignment="1">
      <alignment horizontal="right" vertical="top" wrapText="1"/>
    </xf>
    <xf numFmtId="0" fontId="7" fillId="0" borderId="21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82" fillId="0" borderId="11" xfId="0" applyFont="1" applyBorder="1" applyAlignment="1">
      <alignment horizontal="center" vertical="center" wrapText="1"/>
    </xf>
    <xf numFmtId="0" fontId="86" fillId="0" borderId="11" xfId="42" applyFont="1" applyBorder="1" applyAlignment="1" applyProtection="1">
      <alignment horizontal="center" vertical="center" wrapText="1"/>
      <protection/>
    </xf>
    <xf numFmtId="0" fontId="72" fillId="0" borderId="14" xfId="0" applyFont="1" applyBorder="1" applyAlignment="1">
      <alignment wrapText="1"/>
    </xf>
    <xf numFmtId="0" fontId="72" fillId="0" borderId="15" xfId="0" applyFont="1" applyBorder="1" applyAlignment="1">
      <alignment wrapText="1"/>
    </xf>
    <xf numFmtId="1" fontId="72" fillId="0" borderId="11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53" applyFont="1" applyFill="1" applyBorder="1" applyAlignment="1">
      <alignment horizontal="center" vertical="center" wrapText="1"/>
      <protection/>
    </xf>
    <xf numFmtId="0" fontId="72" fillId="33" borderId="11" xfId="0" applyFont="1" applyFill="1" applyBorder="1" applyAlignment="1">
      <alignment horizontal="center" vertical="center" wrapText="1"/>
    </xf>
    <xf numFmtId="0" fontId="71" fillId="0" borderId="15" xfId="0" applyFont="1" applyBorder="1" applyAlignment="1">
      <alignment wrapText="1"/>
    </xf>
    <xf numFmtId="0" fontId="5" fillId="37" borderId="31" xfId="0" applyFont="1" applyFill="1" applyBorder="1" applyAlignment="1">
      <alignment horizontal="center" vertical="center" wrapText="1"/>
    </xf>
    <xf numFmtId="0" fontId="72" fillId="0" borderId="32" xfId="0" applyFont="1" applyBorder="1" applyAlignment="1">
      <alignment horizontal="center" vertical="top" wrapText="1"/>
    </xf>
    <xf numFmtId="0" fontId="72" fillId="0" borderId="31" xfId="0" applyFont="1" applyBorder="1" applyAlignment="1">
      <alignment horizontal="center" vertical="top" wrapText="1"/>
    </xf>
    <xf numFmtId="0" fontId="72" fillId="0" borderId="25" xfId="0" applyFont="1" applyBorder="1" applyAlignment="1">
      <alignment horizontal="center" vertical="top" wrapText="1"/>
    </xf>
    <xf numFmtId="0" fontId="71" fillId="0" borderId="21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/>
    </xf>
    <xf numFmtId="0" fontId="71" fillId="0" borderId="27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 quotePrefix="1">
      <alignment horizontal="center" vertical="center" wrapText="1"/>
    </xf>
    <xf numFmtId="0" fontId="7" fillId="0" borderId="15" xfId="0" applyFont="1" applyBorder="1" applyAlignment="1" quotePrefix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37" borderId="3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 quotePrefix="1">
      <alignment horizontal="center" vertical="center" wrapText="1"/>
    </xf>
    <xf numFmtId="0" fontId="71" fillId="0" borderId="14" xfId="0" applyFont="1" applyFill="1" applyBorder="1" applyAlignment="1" quotePrefix="1">
      <alignment horizontal="center" vertical="center" wrapText="1"/>
    </xf>
    <xf numFmtId="0" fontId="71" fillId="0" borderId="15" xfId="0" applyFont="1" applyFill="1" applyBorder="1" applyAlignment="1" quotePrefix="1">
      <alignment horizontal="center" vertical="center" wrapText="1"/>
    </xf>
    <xf numFmtId="0" fontId="7" fillId="0" borderId="14" xfId="0" applyFont="1" applyFill="1" applyBorder="1" applyAlignment="1" quotePrefix="1">
      <alignment horizontal="center" vertical="center" wrapText="1"/>
    </xf>
    <xf numFmtId="0" fontId="7" fillId="0" borderId="15" xfId="0" applyFont="1" applyFill="1" applyBorder="1" applyAlignment="1" quotePrefix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ЖКХиБ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523875</xdr:colOff>
      <xdr:row>0</xdr:row>
      <xdr:rowOff>38100</xdr:rowOff>
    </xdr:from>
    <xdr:to>
      <xdr:col>10</xdr:col>
      <xdr:colOff>171450</xdr:colOff>
      <xdr:row>10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38100"/>
          <a:ext cx="13620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p-micex.ru/auction/catalog/view/auctionId/74413/backurl/L2F1Y3Rpb24vY2F0YWxvZy9jdXN0b21lci8=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view="pageBreakPreview" zoomScaleSheetLayoutView="100" zoomScalePageLayoutView="0" workbookViewId="0" topLeftCell="A129">
      <selection activeCell="A134" sqref="A134:N161"/>
    </sheetView>
  </sheetViews>
  <sheetFormatPr defaultColWidth="9.140625" defaultRowHeight="15"/>
  <cols>
    <col min="1" max="1" width="12.7109375" style="1" customWidth="1"/>
    <col min="2" max="2" width="9.140625" style="1" customWidth="1"/>
    <col min="3" max="3" width="11.140625" style="1" customWidth="1"/>
    <col min="4" max="4" width="18.00390625" style="1" customWidth="1"/>
    <col min="5" max="5" width="24.28125" style="1" customWidth="1"/>
    <col min="6" max="6" width="13.28125" style="1" customWidth="1"/>
    <col min="7" max="8" width="9.140625" style="1" customWidth="1"/>
    <col min="9" max="9" width="15.7109375" style="1" customWidth="1"/>
    <col min="10" max="10" width="11.8515625" style="1" customWidth="1"/>
    <col min="11" max="11" width="11.7109375" style="1" customWidth="1"/>
    <col min="12" max="12" width="10.8515625" style="1" customWidth="1"/>
    <col min="13" max="13" width="9.7109375" style="1" customWidth="1"/>
    <col min="14" max="14" width="8.7109375" style="1" customWidth="1"/>
    <col min="15" max="16384" width="9.140625" style="1" customWidth="1"/>
  </cols>
  <sheetData>
    <row r="1" spans="1:14" ht="11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1.25">
      <c r="A2" s="456" t="s">
        <v>72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</row>
    <row r="3" spans="1:14" ht="11.25">
      <c r="A3" s="456" t="s">
        <v>0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</row>
    <row r="4" spans="1:14" ht="15" customHeight="1">
      <c r="A4" s="17"/>
      <c r="B4" s="18"/>
      <c r="C4" s="17"/>
      <c r="D4" s="17"/>
      <c r="E4" s="17"/>
      <c r="F4" s="17" t="s">
        <v>1</v>
      </c>
      <c r="G4" s="19">
        <v>2012</v>
      </c>
      <c r="H4" s="17" t="s">
        <v>2</v>
      </c>
      <c r="I4" s="17"/>
      <c r="J4" s="17"/>
      <c r="K4" s="17"/>
      <c r="L4" s="17"/>
      <c r="M4" s="17"/>
      <c r="N4" s="17"/>
    </row>
    <row r="5" spans="1:14" ht="11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21">
      <c r="A6" s="20" t="s">
        <v>3</v>
      </c>
      <c r="B6" s="445" t="s">
        <v>52</v>
      </c>
      <c r="C6" s="437"/>
      <c r="D6" s="437"/>
      <c r="E6" s="437"/>
      <c r="F6" s="17"/>
      <c r="G6" s="17"/>
      <c r="H6" s="17"/>
      <c r="I6" s="17"/>
      <c r="J6" s="17"/>
      <c r="K6" s="17"/>
      <c r="L6" s="17"/>
      <c r="M6" s="17"/>
      <c r="N6" s="17"/>
    </row>
    <row r="7" spans="1:14" ht="56.25" customHeight="1">
      <c r="A7" s="20" t="s">
        <v>4</v>
      </c>
      <c r="B7" s="459" t="s">
        <v>255</v>
      </c>
      <c r="C7" s="459"/>
      <c r="D7" s="459"/>
      <c r="E7" s="459"/>
      <c r="F7" s="17"/>
      <c r="G7" s="17"/>
      <c r="H7" s="17"/>
      <c r="I7" s="17"/>
      <c r="J7" s="17"/>
      <c r="K7" s="17"/>
      <c r="L7" s="17"/>
      <c r="M7" s="17"/>
      <c r="N7" s="17"/>
    </row>
    <row r="8" spans="1:14" ht="11.25">
      <c r="A8" s="20" t="s">
        <v>5</v>
      </c>
      <c r="B8" s="445">
        <v>7713652964</v>
      </c>
      <c r="C8" s="445"/>
      <c r="D8" s="445"/>
      <c r="E8" s="445"/>
      <c r="F8" s="17"/>
      <c r="G8" s="17"/>
      <c r="H8" s="17"/>
      <c r="I8" s="17"/>
      <c r="J8" s="17"/>
      <c r="K8" s="17"/>
      <c r="L8" s="17"/>
      <c r="M8" s="17"/>
      <c r="N8" s="17"/>
    </row>
    <row r="9" spans="1:14" ht="11.25">
      <c r="A9" s="20" t="s">
        <v>6</v>
      </c>
      <c r="B9" s="445">
        <v>771301001</v>
      </c>
      <c r="C9" s="445"/>
      <c r="D9" s="445"/>
      <c r="E9" s="445"/>
      <c r="F9" s="17"/>
      <c r="G9" s="17"/>
      <c r="H9" s="17"/>
      <c r="I9" s="17"/>
      <c r="J9" s="17"/>
      <c r="K9" s="17"/>
      <c r="L9" s="17"/>
      <c r="M9" s="17"/>
      <c r="N9" s="17"/>
    </row>
    <row r="10" spans="1:14" ht="11.25">
      <c r="A10" s="20" t="s">
        <v>7</v>
      </c>
      <c r="B10" s="437"/>
      <c r="C10" s="437"/>
      <c r="D10" s="437"/>
      <c r="E10" s="43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1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s="4" customFormat="1" ht="10.5">
      <c r="A12" s="445" t="s">
        <v>8</v>
      </c>
      <c r="B12" s="445" t="s">
        <v>9</v>
      </c>
      <c r="C12" s="445" t="s">
        <v>10</v>
      </c>
      <c r="D12" s="445" t="s">
        <v>11</v>
      </c>
      <c r="E12" s="445"/>
      <c r="F12" s="445"/>
      <c r="G12" s="445"/>
      <c r="H12" s="445"/>
      <c r="I12" s="445"/>
      <c r="J12" s="445"/>
      <c r="K12" s="445"/>
      <c r="L12" s="445"/>
      <c r="M12" s="445" t="s">
        <v>12</v>
      </c>
      <c r="N12" s="445" t="s">
        <v>13</v>
      </c>
    </row>
    <row r="13" spans="1:14" s="4" customFormat="1" ht="21.75" customHeight="1">
      <c r="A13" s="445"/>
      <c r="B13" s="445"/>
      <c r="C13" s="445"/>
      <c r="D13" s="445" t="s">
        <v>14</v>
      </c>
      <c r="E13" s="445" t="s">
        <v>15</v>
      </c>
      <c r="F13" s="445" t="s">
        <v>16</v>
      </c>
      <c r="G13" s="445" t="s">
        <v>17</v>
      </c>
      <c r="H13" s="445" t="s">
        <v>18</v>
      </c>
      <c r="I13" s="445" t="s">
        <v>142</v>
      </c>
      <c r="J13" s="444" t="s">
        <v>19</v>
      </c>
      <c r="K13" s="445" t="s">
        <v>20</v>
      </c>
      <c r="L13" s="445"/>
      <c r="M13" s="445"/>
      <c r="N13" s="445"/>
    </row>
    <row r="14" spans="1:14" s="4" customFormat="1" ht="19.5" customHeight="1">
      <c r="A14" s="445"/>
      <c r="B14" s="445"/>
      <c r="C14" s="445"/>
      <c r="D14" s="445"/>
      <c r="E14" s="445"/>
      <c r="F14" s="445"/>
      <c r="G14" s="445"/>
      <c r="H14" s="445"/>
      <c r="I14" s="445"/>
      <c r="J14" s="444"/>
      <c r="K14" s="20" t="s">
        <v>21</v>
      </c>
      <c r="L14" s="445" t="s">
        <v>23</v>
      </c>
      <c r="M14" s="445"/>
      <c r="N14" s="445"/>
    </row>
    <row r="15" spans="1:14" s="4" customFormat="1" ht="15" customHeight="1">
      <c r="A15" s="445"/>
      <c r="B15" s="445"/>
      <c r="C15" s="445"/>
      <c r="D15" s="445"/>
      <c r="E15" s="445"/>
      <c r="F15" s="445"/>
      <c r="G15" s="445"/>
      <c r="H15" s="445"/>
      <c r="I15" s="445"/>
      <c r="J15" s="444"/>
      <c r="K15" s="20" t="s">
        <v>22</v>
      </c>
      <c r="L15" s="445"/>
      <c r="M15" s="445"/>
      <c r="N15" s="445"/>
    </row>
    <row r="16" spans="1:14" s="4" customFormat="1" ht="13.5" customHeight="1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9">
        <v>14</v>
      </c>
    </row>
    <row r="17" spans="1:14" s="6" customFormat="1" ht="17.25" customHeight="1">
      <c r="A17" s="436" t="s">
        <v>143</v>
      </c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</row>
    <row r="18" spans="1:14" s="4" customFormat="1" ht="12" customHeight="1">
      <c r="A18" s="446" t="s">
        <v>84</v>
      </c>
      <c r="B18" s="437" t="s">
        <v>55</v>
      </c>
      <c r="C18" s="437">
        <v>6323000</v>
      </c>
      <c r="D18" s="22" t="s">
        <v>87</v>
      </c>
      <c r="E18" s="448" t="s">
        <v>83</v>
      </c>
      <c r="F18" s="449" t="s">
        <v>257</v>
      </c>
      <c r="G18" s="437" t="s">
        <v>60</v>
      </c>
      <c r="H18" s="452">
        <v>1</v>
      </c>
      <c r="I18" s="453">
        <v>1115855.8</v>
      </c>
      <c r="J18" s="443">
        <v>0.3</v>
      </c>
      <c r="K18" s="437" t="s">
        <v>85</v>
      </c>
      <c r="L18" s="437" t="s">
        <v>237</v>
      </c>
      <c r="M18" s="437" t="s">
        <v>59</v>
      </c>
      <c r="N18" s="437" t="s">
        <v>55</v>
      </c>
    </row>
    <row r="19" spans="1:14" s="4" customFormat="1" ht="12.75" customHeight="1">
      <c r="A19" s="446"/>
      <c r="B19" s="437"/>
      <c r="C19" s="437"/>
      <c r="D19" s="22" t="s">
        <v>88</v>
      </c>
      <c r="E19" s="448"/>
      <c r="F19" s="450"/>
      <c r="G19" s="437"/>
      <c r="H19" s="452"/>
      <c r="I19" s="453"/>
      <c r="J19" s="443"/>
      <c r="K19" s="437"/>
      <c r="L19" s="437"/>
      <c r="M19" s="437"/>
      <c r="N19" s="437"/>
    </row>
    <row r="20" spans="1:14" s="4" customFormat="1" ht="12" customHeight="1">
      <c r="A20" s="446"/>
      <c r="B20" s="437"/>
      <c r="C20" s="437"/>
      <c r="D20" s="22" t="s">
        <v>89</v>
      </c>
      <c r="E20" s="448"/>
      <c r="F20" s="450"/>
      <c r="G20" s="437"/>
      <c r="H20" s="452"/>
      <c r="I20" s="453"/>
      <c r="J20" s="443"/>
      <c r="K20" s="437"/>
      <c r="L20" s="437"/>
      <c r="M20" s="437"/>
      <c r="N20" s="437"/>
    </row>
    <row r="21" spans="1:14" s="4" customFormat="1" ht="16.5" customHeight="1">
      <c r="A21" s="446"/>
      <c r="B21" s="437"/>
      <c r="C21" s="437"/>
      <c r="D21" s="22" t="s">
        <v>90</v>
      </c>
      <c r="E21" s="448"/>
      <c r="F21" s="450"/>
      <c r="G21" s="437"/>
      <c r="H21" s="452"/>
      <c r="I21" s="453"/>
      <c r="J21" s="443"/>
      <c r="K21" s="437"/>
      <c r="L21" s="437"/>
      <c r="M21" s="437"/>
      <c r="N21" s="437"/>
    </row>
    <row r="22" spans="1:14" s="4" customFormat="1" ht="11.25" customHeight="1">
      <c r="A22" s="446"/>
      <c r="B22" s="437"/>
      <c r="C22" s="437"/>
      <c r="D22" s="22" t="s">
        <v>91</v>
      </c>
      <c r="E22" s="448"/>
      <c r="F22" s="450"/>
      <c r="G22" s="437"/>
      <c r="H22" s="452"/>
      <c r="I22" s="453"/>
      <c r="J22" s="443"/>
      <c r="K22" s="437"/>
      <c r="L22" s="437"/>
      <c r="M22" s="437"/>
      <c r="N22" s="437"/>
    </row>
    <row r="23" spans="1:14" s="4" customFormat="1" ht="9.75" customHeight="1">
      <c r="A23" s="446"/>
      <c r="B23" s="437"/>
      <c r="C23" s="437"/>
      <c r="D23" s="22" t="s">
        <v>92</v>
      </c>
      <c r="E23" s="448"/>
      <c r="F23" s="450"/>
      <c r="G23" s="437"/>
      <c r="H23" s="452"/>
      <c r="I23" s="453"/>
      <c r="J23" s="443"/>
      <c r="K23" s="437"/>
      <c r="L23" s="437"/>
      <c r="M23" s="437"/>
      <c r="N23" s="437"/>
    </row>
    <row r="24" spans="1:14" s="4" customFormat="1" ht="12.75" customHeight="1">
      <c r="A24" s="446"/>
      <c r="B24" s="437"/>
      <c r="C24" s="437"/>
      <c r="D24" s="22" t="s">
        <v>93</v>
      </c>
      <c r="E24" s="448"/>
      <c r="F24" s="450"/>
      <c r="G24" s="437"/>
      <c r="H24" s="452"/>
      <c r="I24" s="453"/>
      <c r="J24" s="443"/>
      <c r="K24" s="437"/>
      <c r="L24" s="437"/>
      <c r="M24" s="437"/>
      <c r="N24" s="437"/>
    </row>
    <row r="25" spans="1:14" s="4" customFormat="1" ht="12.75" customHeight="1">
      <c r="A25" s="446"/>
      <c r="B25" s="437"/>
      <c r="C25" s="437"/>
      <c r="D25" s="22" t="s">
        <v>94</v>
      </c>
      <c r="E25" s="448"/>
      <c r="F25" s="450"/>
      <c r="G25" s="437"/>
      <c r="H25" s="452"/>
      <c r="I25" s="453"/>
      <c r="J25" s="443"/>
      <c r="K25" s="437"/>
      <c r="L25" s="437"/>
      <c r="M25" s="437"/>
      <c r="N25" s="437"/>
    </row>
    <row r="26" spans="1:14" s="4" customFormat="1" ht="15" customHeight="1">
      <c r="A26" s="446"/>
      <c r="B26" s="437"/>
      <c r="C26" s="437"/>
      <c r="D26" s="22" t="s">
        <v>95</v>
      </c>
      <c r="E26" s="448"/>
      <c r="F26" s="450"/>
      <c r="G26" s="437"/>
      <c r="H26" s="452"/>
      <c r="I26" s="453"/>
      <c r="J26" s="443"/>
      <c r="K26" s="437"/>
      <c r="L26" s="437"/>
      <c r="M26" s="437"/>
      <c r="N26" s="437"/>
    </row>
    <row r="27" spans="1:14" s="4" customFormat="1" ht="13.5" customHeight="1">
      <c r="A27" s="446"/>
      <c r="B27" s="437"/>
      <c r="C27" s="437"/>
      <c r="D27" s="22" t="s">
        <v>96</v>
      </c>
      <c r="E27" s="448"/>
      <c r="F27" s="450"/>
      <c r="G27" s="437"/>
      <c r="H27" s="452"/>
      <c r="I27" s="453"/>
      <c r="J27" s="443"/>
      <c r="K27" s="437"/>
      <c r="L27" s="437"/>
      <c r="M27" s="437"/>
      <c r="N27" s="437"/>
    </row>
    <row r="28" spans="1:14" s="4" customFormat="1" ht="11.25" customHeight="1">
      <c r="A28" s="446"/>
      <c r="B28" s="437"/>
      <c r="C28" s="437"/>
      <c r="D28" s="22" t="s">
        <v>97</v>
      </c>
      <c r="E28" s="448"/>
      <c r="F28" s="450"/>
      <c r="G28" s="437"/>
      <c r="H28" s="452"/>
      <c r="I28" s="453"/>
      <c r="J28" s="443"/>
      <c r="K28" s="437"/>
      <c r="L28" s="437"/>
      <c r="M28" s="437"/>
      <c r="N28" s="437"/>
    </row>
    <row r="29" spans="1:14" s="4" customFormat="1" ht="15" customHeight="1">
      <c r="A29" s="446"/>
      <c r="B29" s="437"/>
      <c r="C29" s="437"/>
      <c r="D29" s="22" t="s">
        <v>98</v>
      </c>
      <c r="E29" s="448"/>
      <c r="F29" s="450"/>
      <c r="G29" s="437"/>
      <c r="H29" s="452"/>
      <c r="I29" s="453"/>
      <c r="J29" s="443"/>
      <c r="K29" s="437"/>
      <c r="L29" s="437"/>
      <c r="M29" s="437"/>
      <c r="N29" s="437"/>
    </row>
    <row r="30" spans="1:14" s="4" customFormat="1" ht="11.25" customHeight="1">
      <c r="A30" s="446"/>
      <c r="B30" s="437"/>
      <c r="C30" s="437"/>
      <c r="D30" s="22" t="s">
        <v>99</v>
      </c>
      <c r="E30" s="448"/>
      <c r="F30" s="450"/>
      <c r="G30" s="437"/>
      <c r="H30" s="452"/>
      <c r="I30" s="453"/>
      <c r="J30" s="443"/>
      <c r="K30" s="437"/>
      <c r="L30" s="437"/>
      <c r="M30" s="437"/>
      <c r="N30" s="437"/>
    </row>
    <row r="31" spans="1:14" s="4" customFormat="1" ht="10.5" customHeight="1">
      <c r="A31" s="446"/>
      <c r="B31" s="437"/>
      <c r="C31" s="437"/>
      <c r="D31" s="22" t="s">
        <v>100</v>
      </c>
      <c r="E31" s="448"/>
      <c r="F31" s="450"/>
      <c r="G31" s="437"/>
      <c r="H31" s="452"/>
      <c r="I31" s="453"/>
      <c r="J31" s="443"/>
      <c r="K31" s="437"/>
      <c r="L31" s="437"/>
      <c r="M31" s="437"/>
      <c r="N31" s="437"/>
    </row>
    <row r="32" spans="1:14" s="4" customFormat="1" ht="13.5" customHeight="1">
      <c r="A32" s="446"/>
      <c r="B32" s="437"/>
      <c r="C32" s="437"/>
      <c r="D32" s="22" t="s">
        <v>101</v>
      </c>
      <c r="E32" s="448"/>
      <c r="F32" s="450"/>
      <c r="G32" s="437"/>
      <c r="H32" s="452"/>
      <c r="I32" s="453"/>
      <c r="J32" s="443"/>
      <c r="K32" s="437"/>
      <c r="L32" s="437"/>
      <c r="M32" s="437"/>
      <c r="N32" s="437"/>
    </row>
    <row r="33" spans="1:14" s="4" customFormat="1" ht="12.75" customHeight="1">
      <c r="A33" s="446"/>
      <c r="B33" s="437"/>
      <c r="C33" s="437"/>
      <c r="D33" s="22" t="s">
        <v>102</v>
      </c>
      <c r="E33" s="448"/>
      <c r="F33" s="450"/>
      <c r="G33" s="437"/>
      <c r="H33" s="452"/>
      <c r="I33" s="453"/>
      <c r="J33" s="443"/>
      <c r="K33" s="437"/>
      <c r="L33" s="437"/>
      <c r="M33" s="437"/>
      <c r="N33" s="437"/>
    </row>
    <row r="34" spans="1:14" s="4" customFormat="1" ht="13.5" customHeight="1">
      <c r="A34" s="446"/>
      <c r="B34" s="437"/>
      <c r="C34" s="437"/>
      <c r="D34" s="22" t="s">
        <v>103</v>
      </c>
      <c r="E34" s="448"/>
      <c r="F34" s="451"/>
      <c r="G34" s="437"/>
      <c r="H34" s="452"/>
      <c r="I34" s="453"/>
      <c r="J34" s="443"/>
      <c r="K34" s="437"/>
      <c r="L34" s="437"/>
      <c r="M34" s="437"/>
      <c r="N34" s="437"/>
    </row>
    <row r="35" spans="1:14" s="4" customFormat="1" ht="14.25" customHeight="1">
      <c r="A35" s="446" t="s">
        <v>125</v>
      </c>
      <c r="B35" s="446" t="s">
        <v>55</v>
      </c>
      <c r="C35" s="437">
        <v>4560227</v>
      </c>
      <c r="D35" s="22" t="s">
        <v>87</v>
      </c>
      <c r="E35" s="447" t="s">
        <v>126</v>
      </c>
      <c r="F35" s="438" t="s">
        <v>257</v>
      </c>
      <c r="G35" s="437" t="s">
        <v>60</v>
      </c>
      <c r="H35" s="437">
        <v>1</v>
      </c>
      <c r="I35" s="441">
        <v>375254000</v>
      </c>
      <c r="J35" s="442">
        <v>0.3</v>
      </c>
      <c r="K35" s="443" t="s">
        <v>85</v>
      </c>
      <c r="L35" s="437" t="s">
        <v>237</v>
      </c>
      <c r="M35" s="437" t="s">
        <v>59</v>
      </c>
      <c r="N35" s="437" t="s">
        <v>55</v>
      </c>
    </row>
    <row r="36" spans="1:14" s="4" customFormat="1" ht="15" customHeight="1">
      <c r="A36" s="446"/>
      <c r="B36" s="446"/>
      <c r="C36" s="437"/>
      <c r="D36" s="22" t="s">
        <v>88</v>
      </c>
      <c r="E36" s="447"/>
      <c r="F36" s="439"/>
      <c r="G36" s="437"/>
      <c r="H36" s="437"/>
      <c r="I36" s="441"/>
      <c r="J36" s="442"/>
      <c r="K36" s="443"/>
      <c r="L36" s="437"/>
      <c r="M36" s="437"/>
      <c r="N36" s="437"/>
    </row>
    <row r="37" spans="1:14" s="4" customFormat="1" ht="12.75" customHeight="1">
      <c r="A37" s="446"/>
      <c r="B37" s="446"/>
      <c r="C37" s="437"/>
      <c r="D37" s="22" t="s">
        <v>89</v>
      </c>
      <c r="E37" s="447"/>
      <c r="F37" s="439"/>
      <c r="G37" s="437"/>
      <c r="H37" s="437"/>
      <c r="I37" s="441"/>
      <c r="J37" s="442"/>
      <c r="K37" s="443"/>
      <c r="L37" s="437"/>
      <c r="M37" s="437"/>
      <c r="N37" s="437"/>
    </row>
    <row r="38" spans="1:14" s="4" customFormat="1" ht="12.75" customHeight="1">
      <c r="A38" s="446"/>
      <c r="B38" s="446"/>
      <c r="C38" s="437"/>
      <c r="D38" s="22" t="s">
        <v>90</v>
      </c>
      <c r="E38" s="447"/>
      <c r="F38" s="439"/>
      <c r="G38" s="437"/>
      <c r="H38" s="437"/>
      <c r="I38" s="441"/>
      <c r="J38" s="442"/>
      <c r="K38" s="443"/>
      <c r="L38" s="437"/>
      <c r="M38" s="437"/>
      <c r="N38" s="437"/>
    </row>
    <row r="39" spans="1:14" s="4" customFormat="1" ht="12.75" customHeight="1">
      <c r="A39" s="446"/>
      <c r="B39" s="446"/>
      <c r="C39" s="437"/>
      <c r="D39" s="22" t="s">
        <v>91</v>
      </c>
      <c r="E39" s="447"/>
      <c r="F39" s="439"/>
      <c r="G39" s="437"/>
      <c r="H39" s="437"/>
      <c r="I39" s="441"/>
      <c r="J39" s="442"/>
      <c r="K39" s="443"/>
      <c r="L39" s="437"/>
      <c r="M39" s="437"/>
      <c r="N39" s="437"/>
    </row>
    <row r="40" spans="1:14" s="4" customFormat="1" ht="12.75" customHeight="1">
      <c r="A40" s="446"/>
      <c r="B40" s="446"/>
      <c r="C40" s="437"/>
      <c r="D40" s="22" t="s">
        <v>92</v>
      </c>
      <c r="E40" s="447"/>
      <c r="F40" s="439"/>
      <c r="G40" s="437"/>
      <c r="H40" s="437"/>
      <c r="I40" s="441"/>
      <c r="J40" s="442"/>
      <c r="K40" s="443"/>
      <c r="L40" s="437"/>
      <c r="M40" s="437"/>
      <c r="N40" s="437"/>
    </row>
    <row r="41" spans="1:14" s="4" customFormat="1" ht="11.25" customHeight="1">
      <c r="A41" s="446"/>
      <c r="B41" s="446"/>
      <c r="C41" s="437"/>
      <c r="D41" s="22" t="s">
        <v>93</v>
      </c>
      <c r="E41" s="447"/>
      <c r="F41" s="439"/>
      <c r="G41" s="437"/>
      <c r="H41" s="437"/>
      <c r="I41" s="441"/>
      <c r="J41" s="442"/>
      <c r="K41" s="443"/>
      <c r="L41" s="437"/>
      <c r="M41" s="437"/>
      <c r="N41" s="437"/>
    </row>
    <row r="42" spans="1:14" s="4" customFormat="1" ht="12.75" customHeight="1">
      <c r="A42" s="446"/>
      <c r="B42" s="446"/>
      <c r="C42" s="437"/>
      <c r="D42" s="22" t="s">
        <v>94</v>
      </c>
      <c r="E42" s="447"/>
      <c r="F42" s="439"/>
      <c r="G42" s="437"/>
      <c r="H42" s="437"/>
      <c r="I42" s="441"/>
      <c r="J42" s="442"/>
      <c r="K42" s="443"/>
      <c r="L42" s="437"/>
      <c r="M42" s="437"/>
      <c r="N42" s="437"/>
    </row>
    <row r="43" spans="1:14" s="4" customFormat="1" ht="12.75" customHeight="1">
      <c r="A43" s="446"/>
      <c r="B43" s="446"/>
      <c r="C43" s="437"/>
      <c r="D43" s="22" t="s">
        <v>95</v>
      </c>
      <c r="E43" s="447"/>
      <c r="F43" s="439"/>
      <c r="G43" s="437"/>
      <c r="H43" s="437"/>
      <c r="I43" s="441"/>
      <c r="J43" s="442"/>
      <c r="K43" s="443"/>
      <c r="L43" s="437"/>
      <c r="M43" s="437"/>
      <c r="N43" s="437"/>
    </row>
    <row r="44" spans="1:14" s="4" customFormat="1" ht="12" customHeight="1">
      <c r="A44" s="446"/>
      <c r="B44" s="446"/>
      <c r="C44" s="437"/>
      <c r="D44" s="22" t="s">
        <v>96</v>
      </c>
      <c r="E44" s="447"/>
      <c r="F44" s="439"/>
      <c r="G44" s="437"/>
      <c r="H44" s="437"/>
      <c r="I44" s="441"/>
      <c r="J44" s="442"/>
      <c r="K44" s="443"/>
      <c r="L44" s="437"/>
      <c r="M44" s="437"/>
      <c r="N44" s="437"/>
    </row>
    <row r="45" spans="1:14" s="4" customFormat="1" ht="12.75" customHeight="1">
      <c r="A45" s="446"/>
      <c r="B45" s="446"/>
      <c r="C45" s="437"/>
      <c r="D45" s="22" t="s">
        <v>97</v>
      </c>
      <c r="E45" s="447"/>
      <c r="F45" s="439"/>
      <c r="G45" s="437"/>
      <c r="H45" s="437"/>
      <c r="I45" s="441"/>
      <c r="J45" s="442"/>
      <c r="K45" s="443"/>
      <c r="L45" s="437"/>
      <c r="M45" s="437"/>
      <c r="N45" s="437"/>
    </row>
    <row r="46" spans="1:14" s="4" customFormat="1" ht="11.25" customHeight="1">
      <c r="A46" s="446"/>
      <c r="B46" s="446"/>
      <c r="C46" s="437"/>
      <c r="D46" s="22" t="s">
        <v>98</v>
      </c>
      <c r="E46" s="447"/>
      <c r="F46" s="439"/>
      <c r="G46" s="437"/>
      <c r="H46" s="437"/>
      <c r="I46" s="441"/>
      <c r="J46" s="442"/>
      <c r="K46" s="443"/>
      <c r="L46" s="437"/>
      <c r="M46" s="437"/>
      <c r="N46" s="437"/>
    </row>
    <row r="47" spans="1:14" s="4" customFormat="1" ht="13.5" customHeight="1">
      <c r="A47" s="446"/>
      <c r="B47" s="446"/>
      <c r="C47" s="437"/>
      <c r="D47" s="22" t="s">
        <v>99</v>
      </c>
      <c r="E47" s="447"/>
      <c r="F47" s="439"/>
      <c r="G47" s="437"/>
      <c r="H47" s="437"/>
      <c r="I47" s="441"/>
      <c r="J47" s="442"/>
      <c r="K47" s="443"/>
      <c r="L47" s="437"/>
      <c r="M47" s="437"/>
      <c r="N47" s="437"/>
    </row>
    <row r="48" spans="1:14" s="4" customFormat="1" ht="13.5" customHeight="1">
      <c r="A48" s="446"/>
      <c r="B48" s="446"/>
      <c r="C48" s="437"/>
      <c r="D48" s="22" t="s">
        <v>100</v>
      </c>
      <c r="E48" s="447"/>
      <c r="F48" s="439"/>
      <c r="G48" s="437"/>
      <c r="H48" s="437"/>
      <c r="I48" s="441"/>
      <c r="J48" s="442"/>
      <c r="K48" s="443"/>
      <c r="L48" s="437"/>
      <c r="M48" s="437"/>
      <c r="N48" s="437"/>
    </row>
    <row r="49" spans="1:14" s="4" customFormat="1" ht="13.5" customHeight="1">
      <c r="A49" s="446"/>
      <c r="B49" s="446"/>
      <c r="C49" s="437"/>
      <c r="D49" s="22" t="s">
        <v>101</v>
      </c>
      <c r="E49" s="447"/>
      <c r="F49" s="439"/>
      <c r="G49" s="437"/>
      <c r="H49" s="437"/>
      <c r="I49" s="441"/>
      <c r="J49" s="442"/>
      <c r="K49" s="443"/>
      <c r="L49" s="437"/>
      <c r="M49" s="437"/>
      <c r="N49" s="437"/>
    </row>
    <row r="50" spans="1:14" s="4" customFormat="1" ht="12.75" customHeight="1">
      <c r="A50" s="446"/>
      <c r="B50" s="446"/>
      <c r="C50" s="437"/>
      <c r="D50" s="22" t="s">
        <v>102</v>
      </c>
      <c r="E50" s="447"/>
      <c r="F50" s="440"/>
      <c r="G50" s="437"/>
      <c r="H50" s="437"/>
      <c r="I50" s="441"/>
      <c r="J50" s="442"/>
      <c r="K50" s="443"/>
      <c r="L50" s="437"/>
      <c r="M50" s="437"/>
      <c r="N50" s="437"/>
    </row>
    <row r="51" spans="1:14" s="4" customFormat="1" ht="32.25" customHeight="1">
      <c r="A51" s="8" t="s">
        <v>106</v>
      </c>
      <c r="B51" s="9" t="s">
        <v>55</v>
      </c>
      <c r="C51" s="9">
        <v>4560205</v>
      </c>
      <c r="D51" s="22" t="s">
        <v>109</v>
      </c>
      <c r="E51" s="23" t="s">
        <v>107</v>
      </c>
      <c r="F51" s="9" t="s">
        <v>257</v>
      </c>
      <c r="G51" s="9" t="s">
        <v>108</v>
      </c>
      <c r="H51" s="24">
        <v>50</v>
      </c>
      <c r="I51" s="14">
        <v>2576.6</v>
      </c>
      <c r="J51" s="15" t="s">
        <v>55</v>
      </c>
      <c r="K51" s="9" t="s">
        <v>85</v>
      </c>
      <c r="L51" s="53" t="s">
        <v>237</v>
      </c>
      <c r="M51" s="9" t="s">
        <v>59</v>
      </c>
      <c r="N51" s="9" t="s">
        <v>55</v>
      </c>
    </row>
    <row r="52" spans="1:14" s="4" customFormat="1" ht="36" customHeight="1">
      <c r="A52" s="8" t="s">
        <v>106</v>
      </c>
      <c r="B52" s="9" t="s">
        <v>55</v>
      </c>
      <c r="C52" s="9">
        <v>9010030</v>
      </c>
      <c r="D52" s="22" t="s">
        <v>111</v>
      </c>
      <c r="E52" s="23" t="s">
        <v>110</v>
      </c>
      <c r="F52" s="9" t="s">
        <v>257</v>
      </c>
      <c r="G52" s="9" t="s">
        <v>108</v>
      </c>
      <c r="H52" s="24">
        <v>10</v>
      </c>
      <c r="I52" s="25">
        <v>1334.8</v>
      </c>
      <c r="J52" s="15" t="s">
        <v>55</v>
      </c>
      <c r="K52" s="9" t="s">
        <v>85</v>
      </c>
      <c r="L52" s="53" t="s">
        <v>237</v>
      </c>
      <c r="M52" s="9" t="s">
        <v>59</v>
      </c>
      <c r="N52" s="9" t="s">
        <v>55</v>
      </c>
    </row>
    <row r="53" spans="1:14" s="62" customFormat="1" ht="39" customHeight="1">
      <c r="A53" s="56" t="s">
        <v>132</v>
      </c>
      <c r="B53" s="56" t="s">
        <v>55</v>
      </c>
      <c r="C53" s="57">
        <v>8520090</v>
      </c>
      <c r="D53" s="58" t="s">
        <v>133</v>
      </c>
      <c r="E53" s="58" t="s">
        <v>134</v>
      </c>
      <c r="F53" s="57" t="s">
        <v>257</v>
      </c>
      <c r="G53" s="57" t="s">
        <v>60</v>
      </c>
      <c r="H53" s="57">
        <v>1</v>
      </c>
      <c r="I53" s="59">
        <v>91576.8</v>
      </c>
      <c r="J53" s="60">
        <v>0.3</v>
      </c>
      <c r="K53" s="61" t="s">
        <v>85</v>
      </c>
      <c r="L53" s="57" t="s">
        <v>237</v>
      </c>
      <c r="M53" s="57" t="s">
        <v>59</v>
      </c>
      <c r="N53" s="57" t="s">
        <v>55</v>
      </c>
    </row>
    <row r="54" spans="1:14" s="7" customFormat="1" ht="51" customHeight="1">
      <c r="A54" s="28" t="s">
        <v>144</v>
      </c>
      <c r="B54" s="29" t="s">
        <v>231</v>
      </c>
      <c r="C54" s="9">
        <v>6412000</v>
      </c>
      <c r="D54" s="30" t="s">
        <v>145</v>
      </c>
      <c r="E54" s="31" t="s">
        <v>216</v>
      </c>
      <c r="F54" s="9" t="s">
        <v>257</v>
      </c>
      <c r="G54" s="9" t="s">
        <v>60</v>
      </c>
      <c r="H54" s="32">
        <v>1</v>
      </c>
      <c r="I54" s="33">
        <v>31747</v>
      </c>
      <c r="J54" s="27">
        <v>0.3</v>
      </c>
      <c r="K54" s="34" t="s">
        <v>146</v>
      </c>
      <c r="L54" s="53" t="s">
        <v>237</v>
      </c>
      <c r="M54" s="9" t="s">
        <v>59</v>
      </c>
      <c r="N54" s="9"/>
    </row>
    <row r="55" spans="1:14" s="7" customFormat="1" ht="33" customHeight="1">
      <c r="A55" s="35" t="s">
        <v>144</v>
      </c>
      <c r="B55" s="9" t="s">
        <v>147</v>
      </c>
      <c r="C55" s="9">
        <v>7492060</v>
      </c>
      <c r="D55" s="36" t="s">
        <v>148</v>
      </c>
      <c r="E55" s="37" t="s">
        <v>217</v>
      </c>
      <c r="F55" s="9" t="s">
        <v>257</v>
      </c>
      <c r="G55" s="9" t="s">
        <v>60</v>
      </c>
      <c r="H55" s="32">
        <v>1</v>
      </c>
      <c r="I55" s="33">
        <v>1118</v>
      </c>
      <c r="J55" s="27">
        <v>0.3</v>
      </c>
      <c r="K55" s="34" t="s">
        <v>146</v>
      </c>
      <c r="L55" s="53" t="s">
        <v>237</v>
      </c>
      <c r="M55" s="9" t="s">
        <v>59</v>
      </c>
      <c r="N55" s="9"/>
    </row>
    <row r="56" spans="1:14" s="7" customFormat="1" ht="89.25" customHeight="1">
      <c r="A56" s="28" t="s">
        <v>149</v>
      </c>
      <c r="B56" s="9" t="s">
        <v>147</v>
      </c>
      <c r="C56" s="9">
        <v>749260</v>
      </c>
      <c r="D56" s="36" t="s">
        <v>150</v>
      </c>
      <c r="E56" s="37" t="s">
        <v>219</v>
      </c>
      <c r="F56" s="9" t="s">
        <v>257</v>
      </c>
      <c r="G56" s="9" t="s">
        <v>60</v>
      </c>
      <c r="H56" s="32">
        <v>1</v>
      </c>
      <c r="I56" s="33">
        <v>17167</v>
      </c>
      <c r="J56" s="27">
        <v>0.3</v>
      </c>
      <c r="K56" s="34" t="s">
        <v>146</v>
      </c>
      <c r="L56" s="9" t="s">
        <v>75</v>
      </c>
      <c r="M56" s="9" t="s">
        <v>59</v>
      </c>
      <c r="N56" s="9"/>
    </row>
    <row r="57" spans="1:14" s="7" customFormat="1" ht="84.75" customHeight="1">
      <c r="A57" s="28" t="s">
        <v>151</v>
      </c>
      <c r="B57" s="9" t="s">
        <v>147</v>
      </c>
      <c r="C57" s="9">
        <v>749260</v>
      </c>
      <c r="D57" s="36" t="s">
        <v>152</v>
      </c>
      <c r="E57" s="37" t="s">
        <v>218</v>
      </c>
      <c r="F57" s="9" t="s">
        <v>257</v>
      </c>
      <c r="G57" s="9" t="s">
        <v>60</v>
      </c>
      <c r="H57" s="32">
        <v>1</v>
      </c>
      <c r="I57" s="33">
        <v>14833.6</v>
      </c>
      <c r="J57" s="27">
        <v>0.3</v>
      </c>
      <c r="K57" s="34" t="s">
        <v>146</v>
      </c>
      <c r="L57" s="9" t="s">
        <v>75</v>
      </c>
      <c r="M57" s="9" t="s">
        <v>59</v>
      </c>
      <c r="N57" s="9"/>
    </row>
    <row r="58" spans="1:14" s="7" customFormat="1" ht="91.5" customHeight="1">
      <c r="A58" s="28" t="s">
        <v>151</v>
      </c>
      <c r="B58" s="9" t="s">
        <v>147</v>
      </c>
      <c r="C58" s="9">
        <v>749260</v>
      </c>
      <c r="D58" s="36" t="s">
        <v>153</v>
      </c>
      <c r="E58" s="37" t="s">
        <v>220</v>
      </c>
      <c r="F58" s="9" t="s">
        <v>257</v>
      </c>
      <c r="G58" s="9" t="s">
        <v>60</v>
      </c>
      <c r="H58" s="32">
        <v>1</v>
      </c>
      <c r="I58" s="33">
        <v>17140</v>
      </c>
      <c r="J58" s="27">
        <v>0.3</v>
      </c>
      <c r="K58" s="34" t="s">
        <v>146</v>
      </c>
      <c r="L58" s="9" t="s">
        <v>75</v>
      </c>
      <c r="M58" s="9" t="s">
        <v>59</v>
      </c>
      <c r="N58" s="9"/>
    </row>
    <row r="59" spans="1:14" s="7" customFormat="1" ht="33" customHeight="1">
      <c r="A59" s="28" t="s">
        <v>154</v>
      </c>
      <c r="B59" s="29" t="s">
        <v>232</v>
      </c>
      <c r="C59" s="9">
        <v>6022020</v>
      </c>
      <c r="D59" s="36" t="s">
        <v>155</v>
      </c>
      <c r="E59" s="38" t="s">
        <v>156</v>
      </c>
      <c r="F59" s="9" t="s">
        <v>257</v>
      </c>
      <c r="G59" s="9" t="s">
        <v>60</v>
      </c>
      <c r="H59" s="32">
        <v>1</v>
      </c>
      <c r="I59" s="33">
        <v>4278</v>
      </c>
      <c r="J59" s="27">
        <v>0.3</v>
      </c>
      <c r="K59" s="34" t="s">
        <v>146</v>
      </c>
      <c r="L59" s="9" t="s">
        <v>86</v>
      </c>
      <c r="M59" s="9" t="s">
        <v>59</v>
      </c>
      <c r="N59" s="9"/>
    </row>
    <row r="60" spans="1:14" s="7" customFormat="1" ht="61.5" customHeight="1">
      <c r="A60" s="28" t="s">
        <v>144</v>
      </c>
      <c r="B60" s="29" t="s">
        <v>240</v>
      </c>
      <c r="C60" s="9">
        <v>6412000</v>
      </c>
      <c r="D60" s="36" t="s">
        <v>157</v>
      </c>
      <c r="E60" s="39" t="s">
        <v>158</v>
      </c>
      <c r="F60" s="9" t="s">
        <v>257</v>
      </c>
      <c r="G60" s="9" t="s">
        <v>60</v>
      </c>
      <c r="H60" s="32">
        <v>1</v>
      </c>
      <c r="I60" s="33">
        <v>21621.53</v>
      </c>
      <c r="J60" s="27">
        <v>0.3</v>
      </c>
      <c r="K60" s="34" t="s">
        <v>146</v>
      </c>
      <c r="L60" s="9" t="s">
        <v>86</v>
      </c>
      <c r="M60" s="31" t="s">
        <v>76</v>
      </c>
      <c r="N60" s="9"/>
    </row>
    <row r="61" spans="1:14" s="7" customFormat="1" ht="72.75" customHeight="1">
      <c r="A61" s="28" t="s">
        <v>159</v>
      </c>
      <c r="B61" s="9" t="s">
        <v>241</v>
      </c>
      <c r="C61" s="9">
        <v>7241000</v>
      </c>
      <c r="D61" s="36" t="s">
        <v>160</v>
      </c>
      <c r="E61" s="31" t="s">
        <v>221</v>
      </c>
      <c r="F61" s="9" t="s">
        <v>257</v>
      </c>
      <c r="G61" s="9" t="s">
        <v>60</v>
      </c>
      <c r="H61" s="32">
        <v>1</v>
      </c>
      <c r="I61" s="40">
        <v>2637.2</v>
      </c>
      <c r="J61" s="27">
        <v>0.3</v>
      </c>
      <c r="K61" s="34" t="s">
        <v>161</v>
      </c>
      <c r="L61" s="9" t="s">
        <v>86</v>
      </c>
      <c r="M61" s="31" t="s">
        <v>76</v>
      </c>
      <c r="N61" s="9"/>
    </row>
    <row r="62" spans="1:14" s="7" customFormat="1" ht="59.25" customHeight="1">
      <c r="A62" s="28" t="s">
        <v>162</v>
      </c>
      <c r="B62" s="29" t="s">
        <v>239</v>
      </c>
      <c r="C62" s="9">
        <v>7260011</v>
      </c>
      <c r="D62" s="36" t="s">
        <v>163</v>
      </c>
      <c r="E62" s="39" t="s">
        <v>222</v>
      </c>
      <c r="F62" s="9" t="s">
        <v>257</v>
      </c>
      <c r="G62" s="9" t="s">
        <v>60</v>
      </c>
      <c r="H62" s="32">
        <v>1</v>
      </c>
      <c r="I62" s="40">
        <v>9166</v>
      </c>
      <c r="J62" s="27">
        <v>0.3</v>
      </c>
      <c r="K62" s="34" t="s">
        <v>161</v>
      </c>
      <c r="L62" s="9" t="s">
        <v>86</v>
      </c>
      <c r="M62" s="31" t="s">
        <v>76</v>
      </c>
      <c r="N62" s="9"/>
    </row>
    <row r="63" spans="1:14" s="7" customFormat="1" ht="72.75" customHeight="1">
      <c r="A63" s="28" t="s">
        <v>159</v>
      </c>
      <c r="B63" s="29" t="s">
        <v>239</v>
      </c>
      <c r="C63" s="9">
        <v>7260024</v>
      </c>
      <c r="D63" s="36" t="s">
        <v>164</v>
      </c>
      <c r="E63" s="31" t="s">
        <v>256</v>
      </c>
      <c r="F63" s="9" t="s">
        <v>257</v>
      </c>
      <c r="G63" s="9" t="s">
        <v>60</v>
      </c>
      <c r="H63" s="32">
        <v>1</v>
      </c>
      <c r="I63" s="40">
        <v>2772.2</v>
      </c>
      <c r="J63" s="27">
        <v>0.3</v>
      </c>
      <c r="K63" s="34" t="s">
        <v>161</v>
      </c>
      <c r="L63" s="9" t="s">
        <v>86</v>
      </c>
      <c r="M63" s="31" t="s">
        <v>76</v>
      </c>
      <c r="N63" s="9"/>
    </row>
    <row r="64" spans="1:14" s="7" customFormat="1" ht="71.25" customHeight="1">
      <c r="A64" s="28" t="s">
        <v>159</v>
      </c>
      <c r="B64" s="9" t="s">
        <v>241</v>
      </c>
      <c r="C64" s="9">
        <v>7241000</v>
      </c>
      <c r="D64" s="36" t="s">
        <v>165</v>
      </c>
      <c r="E64" s="31" t="s">
        <v>221</v>
      </c>
      <c r="F64" s="9" t="s">
        <v>257</v>
      </c>
      <c r="G64" s="9" t="s">
        <v>60</v>
      </c>
      <c r="H64" s="32">
        <v>1</v>
      </c>
      <c r="I64" s="40">
        <v>239.7</v>
      </c>
      <c r="J64" s="27" t="s">
        <v>55</v>
      </c>
      <c r="K64" s="34" t="s">
        <v>161</v>
      </c>
      <c r="L64" s="9" t="s">
        <v>63</v>
      </c>
      <c r="M64" s="31" t="s">
        <v>166</v>
      </c>
      <c r="N64" s="9"/>
    </row>
    <row r="65" spans="1:14" s="7" customFormat="1" ht="72" customHeight="1">
      <c r="A65" s="31" t="s">
        <v>167</v>
      </c>
      <c r="B65" s="9" t="s">
        <v>168</v>
      </c>
      <c r="C65" s="9">
        <v>7421029</v>
      </c>
      <c r="D65" s="36" t="s">
        <v>169</v>
      </c>
      <c r="E65" s="36" t="s">
        <v>170</v>
      </c>
      <c r="F65" s="9" t="s">
        <v>257</v>
      </c>
      <c r="G65" s="9" t="s">
        <v>60</v>
      </c>
      <c r="H65" s="32">
        <v>1</v>
      </c>
      <c r="I65" s="41">
        <v>25232</v>
      </c>
      <c r="J65" s="27">
        <v>0.3</v>
      </c>
      <c r="K65" s="34" t="s">
        <v>161</v>
      </c>
      <c r="L65" s="31" t="s">
        <v>75</v>
      </c>
      <c r="M65" s="31" t="s">
        <v>76</v>
      </c>
      <c r="N65" s="9"/>
    </row>
    <row r="66" spans="1:14" s="62" customFormat="1" ht="72" customHeight="1">
      <c r="A66" s="63" t="s">
        <v>278</v>
      </c>
      <c r="B66" s="57" t="s">
        <v>275</v>
      </c>
      <c r="C66" s="64">
        <v>6420090</v>
      </c>
      <c r="D66" s="65" t="s">
        <v>276</v>
      </c>
      <c r="E66" s="65" t="s">
        <v>277</v>
      </c>
      <c r="F66" s="66" t="s">
        <v>55</v>
      </c>
      <c r="G66" s="64" t="s">
        <v>60</v>
      </c>
      <c r="H66" s="64">
        <v>1</v>
      </c>
      <c r="I66" s="67">
        <v>424400</v>
      </c>
      <c r="J66" s="68" t="s">
        <v>55</v>
      </c>
      <c r="K66" s="69" t="s">
        <v>161</v>
      </c>
      <c r="L66" s="64" t="s">
        <v>86</v>
      </c>
      <c r="M66" s="57"/>
      <c r="N66" s="57"/>
    </row>
    <row r="67" spans="1:14" s="62" customFormat="1" ht="11.25">
      <c r="A67" s="458" t="s">
        <v>171</v>
      </c>
      <c r="B67" s="458"/>
      <c r="C67" s="458"/>
      <c r="D67" s="458"/>
      <c r="E67" s="458"/>
      <c r="F67" s="458"/>
      <c r="G67" s="458"/>
      <c r="H67" s="458"/>
      <c r="I67" s="458"/>
      <c r="J67" s="458"/>
      <c r="K67" s="458"/>
      <c r="L67" s="458"/>
      <c r="M67" s="458"/>
      <c r="N67" s="57"/>
    </row>
    <row r="68" spans="1:14" s="7" customFormat="1" ht="33.75">
      <c r="A68" s="8" t="s">
        <v>242</v>
      </c>
      <c r="B68" s="8" t="s">
        <v>243</v>
      </c>
      <c r="C68" s="9">
        <v>4100000</v>
      </c>
      <c r="D68" s="22"/>
      <c r="E68" s="22" t="s">
        <v>244</v>
      </c>
      <c r="F68" s="9"/>
      <c r="G68" s="9" t="s">
        <v>60</v>
      </c>
      <c r="H68" s="9">
        <v>1</v>
      </c>
      <c r="I68" s="26">
        <v>495</v>
      </c>
      <c r="J68" s="27"/>
      <c r="K68" s="15" t="s">
        <v>245</v>
      </c>
      <c r="L68" s="53" t="s">
        <v>237</v>
      </c>
      <c r="M68" s="9"/>
      <c r="N68" s="9"/>
    </row>
    <row r="69" spans="1:14" s="7" customFormat="1" ht="22.5">
      <c r="A69" s="8" t="s">
        <v>242</v>
      </c>
      <c r="B69" s="8" t="s">
        <v>248</v>
      </c>
      <c r="C69" s="9">
        <v>4010412</v>
      </c>
      <c r="D69" s="22"/>
      <c r="E69" s="22" t="s">
        <v>247</v>
      </c>
      <c r="F69" s="9"/>
      <c r="G69" s="9" t="s">
        <v>60</v>
      </c>
      <c r="H69" s="9">
        <v>1</v>
      </c>
      <c r="I69" s="26">
        <v>696</v>
      </c>
      <c r="J69" s="27"/>
      <c r="K69" s="15" t="s">
        <v>245</v>
      </c>
      <c r="L69" s="53" t="s">
        <v>237</v>
      </c>
      <c r="M69" s="9"/>
      <c r="N69" s="9"/>
    </row>
    <row r="70" spans="1:14" s="7" customFormat="1" ht="22.5">
      <c r="A70" s="8" t="s">
        <v>249</v>
      </c>
      <c r="B70" s="8" t="s">
        <v>250</v>
      </c>
      <c r="C70" s="9">
        <v>6420020</v>
      </c>
      <c r="D70" s="22"/>
      <c r="E70" s="22" t="s">
        <v>246</v>
      </c>
      <c r="F70" s="9"/>
      <c r="G70" s="9" t="s">
        <v>60</v>
      </c>
      <c r="H70" s="9">
        <v>1</v>
      </c>
      <c r="I70" s="26">
        <v>293</v>
      </c>
      <c r="J70" s="27"/>
      <c r="K70" s="15" t="s">
        <v>245</v>
      </c>
      <c r="L70" s="53" t="s">
        <v>237</v>
      </c>
      <c r="M70" s="9"/>
      <c r="N70" s="9"/>
    </row>
    <row r="71" spans="1:14" s="2" customFormat="1" ht="90">
      <c r="A71" s="31" t="s">
        <v>172</v>
      </c>
      <c r="B71" s="9" t="s">
        <v>168</v>
      </c>
      <c r="C71" s="9">
        <v>7421029</v>
      </c>
      <c r="D71" s="36" t="s">
        <v>173</v>
      </c>
      <c r="E71" s="36" t="s">
        <v>174</v>
      </c>
      <c r="F71" s="9" t="s">
        <v>257</v>
      </c>
      <c r="G71" s="9" t="s">
        <v>60</v>
      </c>
      <c r="H71" s="32">
        <v>1</v>
      </c>
      <c r="I71" s="41">
        <v>2418.1</v>
      </c>
      <c r="J71" s="27">
        <v>0.3</v>
      </c>
      <c r="K71" s="34" t="s">
        <v>63</v>
      </c>
      <c r="L71" s="31" t="s">
        <v>75</v>
      </c>
      <c r="M71" s="9" t="s">
        <v>59</v>
      </c>
      <c r="N71" s="9"/>
    </row>
    <row r="72" spans="1:14" s="2" customFormat="1" ht="78.75">
      <c r="A72" s="31" t="s">
        <v>172</v>
      </c>
      <c r="B72" s="9" t="s">
        <v>168</v>
      </c>
      <c r="C72" s="9">
        <v>7421029</v>
      </c>
      <c r="D72" s="36" t="s">
        <v>175</v>
      </c>
      <c r="E72" s="36" t="s">
        <v>176</v>
      </c>
      <c r="F72" s="9" t="s">
        <v>257</v>
      </c>
      <c r="G72" s="9" t="s">
        <v>60</v>
      </c>
      <c r="H72" s="32">
        <v>1</v>
      </c>
      <c r="I72" s="41">
        <v>2125.8</v>
      </c>
      <c r="J72" s="27">
        <v>0.3</v>
      </c>
      <c r="K72" s="34" t="s">
        <v>63</v>
      </c>
      <c r="L72" s="31" t="s">
        <v>75</v>
      </c>
      <c r="M72" s="9" t="s">
        <v>59</v>
      </c>
      <c r="N72" s="9"/>
    </row>
    <row r="73" spans="1:14" s="2" customFormat="1" ht="45">
      <c r="A73" s="31" t="s">
        <v>177</v>
      </c>
      <c r="B73" s="9" t="s">
        <v>251</v>
      </c>
      <c r="C73" s="9">
        <v>9314105</v>
      </c>
      <c r="D73" s="42" t="s">
        <v>178</v>
      </c>
      <c r="E73" s="36" t="s">
        <v>179</v>
      </c>
      <c r="F73" s="9" t="s">
        <v>257</v>
      </c>
      <c r="G73" s="9" t="s">
        <v>108</v>
      </c>
      <c r="H73" s="32">
        <v>10</v>
      </c>
      <c r="I73" s="43">
        <v>14334.4</v>
      </c>
      <c r="J73" s="27">
        <v>0.3</v>
      </c>
      <c r="K73" s="34" t="s">
        <v>226</v>
      </c>
      <c r="L73" s="31" t="s">
        <v>234</v>
      </c>
      <c r="M73" s="9" t="s">
        <v>59</v>
      </c>
      <c r="N73" s="9"/>
    </row>
    <row r="74" spans="1:14" s="2" customFormat="1" ht="45" customHeight="1">
      <c r="A74" s="31" t="s">
        <v>177</v>
      </c>
      <c r="B74" s="9" t="s">
        <v>251</v>
      </c>
      <c r="C74" s="9">
        <v>9314105</v>
      </c>
      <c r="D74" s="42" t="s">
        <v>180</v>
      </c>
      <c r="E74" s="36" t="s">
        <v>181</v>
      </c>
      <c r="F74" s="9" t="s">
        <v>257</v>
      </c>
      <c r="G74" s="9" t="s">
        <v>108</v>
      </c>
      <c r="H74" s="32">
        <v>7</v>
      </c>
      <c r="I74" s="44">
        <v>16194.9</v>
      </c>
      <c r="J74" s="27">
        <v>0.3</v>
      </c>
      <c r="K74" s="34" t="s">
        <v>226</v>
      </c>
      <c r="L74" s="31" t="s">
        <v>234</v>
      </c>
      <c r="M74" s="9" t="s">
        <v>59</v>
      </c>
      <c r="N74" s="9"/>
    </row>
    <row r="75" spans="1:14" s="2" customFormat="1" ht="45">
      <c r="A75" s="31" t="s">
        <v>177</v>
      </c>
      <c r="B75" s="9" t="s">
        <v>251</v>
      </c>
      <c r="C75" s="9">
        <v>9314105</v>
      </c>
      <c r="D75" s="42" t="s">
        <v>182</v>
      </c>
      <c r="E75" s="36" t="s">
        <v>183</v>
      </c>
      <c r="F75" s="9" t="s">
        <v>257</v>
      </c>
      <c r="G75" s="9" t="s">
        <v>108</v>
      </c>
      <c r="H75" s="32">
        <v>8</v>
      </c>
      <c r="I75" s="43">
        <v>13048</v>
      </c>
      <c r="J75" s="27">
        <v>0.3</v>
      </c>
      <c r="K75" s="34" t="s">
        <v>226</v>
      </c>
      <c r="L75" s="31" t="s">
        <v>230</v>
      </c>
      <c r="M75" s="9" t="s">
        <v>59</v>
      </c>
      <c r="N75" s="9"/>
    </row>
    <row r="76" spans="1:14" s="2" customFormat="1" ht="45">
      <c r="A76" s="31" t="s">
        <v>177</v>
      </c>
      <c r="B76" s="9" t="s">
        <v>251</v>
      </c>
      <c r="C76" s="9">
        <v>9314105</v>
      </c>
      <c r="D76" s="42" t="s">
        <v>184</v>
      </c>
      <c r="E76" s="36" t="s">
        <v>185</v>
      </c>
      <c r="F76" s="9" t="s">
        <v>257</v>
      </c>
      <c r="G76" s="9" t="s">
        <v>108</v>
      </c>
      <c r="H76" s="32">
        <v>5</v>
      </c>
      <c r="I76" s="43">
        <v>10843.9</v>
      </c>
      <c r="J76" s="27">
        <v>0.3</v>
      </c>
      <c r="K76" s="34" t="s">
        <v>226</v>
      </c>
      <c r="L76" s="31" t="s">
        <v>230</v>
      </c>
      <c r="M76" s="9" t="s">
        <v>59</v>
      </c>
      <c r="N76" s="9"/>
    </row>
    <row r="77" spans="1:14" s="2" customFormat="1" ht="45">
      <c r="A77" s="31" t="s">
        <v>177</v>
      </c>
      <c r="B77" s="9" t="s">
        <v>251</v>
      </c>
      <c r="C77" s="9">
        <v>9314105</v>
      </c>
      <c r="D77" s="42" t="s">
        <v>186</v>
      </c>
      <c r="E77" s="36" t="s">
        <v>187</v>
      </c>
      <c r="F77" s="9" t="s">
        <v>257</v>
      </c>
      <c r="G77" s="9" t="s">
        <v>108</v>
      </c>
      <c r="H77" s="32">
        <v>12</v>
      </c>
      <c r="I77" s="43">
        <v>15054</v>
      </c>
      <c r="J77" s="27">
        <v>0.3</v>
      </c>
      <c r="K77" s="34" t="s">
        <v>226</v>
      </c>
      <c r="L77" s="31" t="s">
        <v>230</v>
      </c>
      <c r="M77" s="9" t="s">
        <v>59</v>
      </c>
      <c r="N77" s="9"/>
    </row>
    <row r="78" spans="1:14" s="2" customFormat="1" ht="45">
      <c r="A78" s="31" t="s">
        <v>177</v>
      </c>
      <c r="B78" s="9" t="s">
        <v>251</v>
      </c>
      <c r="C78" s="9">
        <v>9314105</v>
      </c>
      <c r="D78" s="42" t="s">
        <v>188</v>
      </c>
      <c r="E78" s="36" t="s">
        <v>189</v>
      </c>
      <c r="F78" s="9" t="s">
        <v>257</v>
      </c>
      <c r="G78" s="9" t="s">
        <v>108</v>
      </c>
      <c r="H78" s="32">
        <v>7</v>
      </c>
      <c r="I78" s="43">
        <v>14465</v>
      </c>
      <c r="J78" s="27">
        <v>0.3</v>
      </c>
      <c r="K78" s="34" t="s">
        <v>226</v>
      </c>
      <c r="L78" s="31" t="s">
        <v>230</v>
      </c>
      <c r="M78" s="9" t="s">
        <v>59</v>
      </c>
      <c r="N78" s="9"/>
    </row>
    <row r="79" spans="1:14" s="2" customFormat="1" ht="45" customHeight="1">
      <c r="A79" s="31" t="s">
        <v>177</v>
      </c>
      <c r="B79" s="9" t="s">
        <v>251</v>
      </c>
      <c r="C79" s="9">
        <v>9314105</v>
      </c>
      <c r="D79" s="42" t="s">
        <v>190</v>
      </c>
      <c r="E79" s="36" t="s">
        <v>191</v>
      </c>
      <c r="F79" s="9" t="s">
        <v>257</v>
      </c>
      <c r="G79" s="9" t="s">
        <v>108</v>
      </c>
      <c r="H79" s="32">
        <v>4</v>
      </c>
      <c r="I79" s="43">
        <v>7611.3</v>
      </c>
      <c r="J79" s="27">
        <v>0.3</v>
      </c>
      <c r="K79" s="34" t="s">
        <v>226</v>
      </c>
      <c r="L79" s="31" t="s">
        <v>230</v>
      </c>
      <c r="M79" s="9" t="s">
        <v>59</v>
      </c>
      <c r="N79" s="9"/>
    </row>
    <row r="80" spans="1:14" s="2" customFormat="1" ht="43.5" customHeight="1">
      <c r="A80" s="31" t="s">
        <v>177</v>
      </c>
      <c r="B80" s="9" t="s">
        <v>251</v>
      </c>
      <c r="C80" s="9">
        <v>9314105</v>
      </c>
      <c r="D80" s="42" t="s">
        <v>192</v>
      </c>
      <c r="E80" s="36" t="s">
        <v>193</v>
      </c>
      <c r="F80" s="9" t="s">
        <v>257</v>
      </c>
      <c r="G80" s="9" t="s">
        <v>108</v>
      </c>
      <c r="H80" s="32">
        <v>16</v>
      </c>
      <c r="I80" s="43">
        <v>16825.5</v>
      </c>
      <c r="J80" s="27">
        <v>0.3</v>
      </c>
      <c r="K80" s="34" t="s">
        <v>226</v>
      </c>
      <c r="L80" s="31" t="s">
        <v>234</v>
      </c>
      <c r="M80" s="9" t="s">
        <v>59</v>
      </c>
      <c r="N80" s="9"/>
    </row>
    <row r="81" spans="1:14" s="2" customFormat="1" ht="45">
      <c r="A81" s="31" t="s">
        <v>177</v>
      </c>
      <c r="B81" s="9" t="s">
        <v>251</v>
      </c>
      <c r="C81" s="9">
        <v>9314105</v>
      </c>
      <c r="D81" s="42" t="s">
        <v>194</v>
      </c>
      <c r="E81" s="36" t="s">
        <v>195</v>
      </c>
      <c r="F81" s="9" t="s">
        <v>257</v>
      </c>
      <c r="G81" s="9" t="s">
        <v>108</v>
      </c>
      <c r="H81" s="32">
        <v>11</v>
      </c>
      <c r="I81" s="44">
        <v>10913.8</v>
      </c>
      <c r="J81" s="27">
        <v>0.3</v>
      </c>
      <c r="K81" s="34" t="s">
        <v>226</v>
      </c>
      <c r="L81" s="31" t="s">
        <v>234</v>
      </c>
      <c r="M81" s="9" t="s">
        <v>59</v>
      </c>
      <c r="N81" s="9"/>
    </row>
    <row r="82" spans="1:14" s="2" customFormat="1" ht="45">
      <c r="A82" s="31" t="s">
        <v>177</v>
      </c>
      <c r="B82" s="9" t="s">
        <v>251</v>
      </c>
      <c r="C82" s="9">
        <v>9314105</v>
      </c>
      <c r="D82" s="42" t="s">
        <v>196</v>
      </c>
      <c r="E82" s="45" t="s">
        <v>197</v>
      </c>
      <c r="F82" s="9" t="s">
        <v>257</v>
      </c>
      <c r="G82" s="9" t="s">
        <v>108</v>
      </c>
      <c r="H82" s="32">
        <v>11</v>
      </c>
      <c r="I82" s="44">
        <v>16153.4</v>
      </c>
      <c r="J82" s="27">
        <v>0.3</v>
      </c>
      <c r="K82" s="34" t="s">
        <v>226</v>
      </c>
      <c r="L82" s="31" t="s">
        <v>234</v>
      </c>
      <c r="M82" s="9" t="s">
        <v>59</v>
      </c>
      <c r="N82" s="9"/>
    </row>
    <row r="83" spans="1:14" s="2" customFormat="1" ht="45">
      <c r="A83" s="31" t="s">
        <v>177</v>
      </c>
      <c r="B83" s="9" t="s">
        <v>251</v>
      </c>
      <c r="C83" s="9">
        <v>9314105</v>
      </c>
      <c r="D83" s="42" t="s">
        <v>198</v>
      </c>
      <c r="E83" s="36" t="s">
        <v>199</v>
      </c>
      <c r="F83" s="9" t="s">
        <v>257</v>
      </c>
      <c r="G83" s="9" t="s">
        <v>108</v>
      </c>
      <c r="H83" s="32">
        <v>11</v>
      </c>
      <c r="I83" s="44">
        <v>17385</v>
      </c>
      <c r="J83" s="27">
        <v>0.3</v>
      </c>
      <c r="K83" s="34" t="s">
        <v>226</v>
      </c>
      <c r="L83" s="31" t="s">
        <v>234</v>
      </c>
      <c r="M83" s="9" t="s">
        <v>59</v>
      </c>
      <c r="N83" s="9"/>
    </row>
    <row r="84" spans="1:14" ht="45">
      <c r="A84" s="31" t="s">
        <v>177</v>
      </c>
      <c r="B84" s="9" t="s">
        <v>251</v>
      </c>
      <c r="C84" s="9">
        <v>9314105</v>
      </c>
      <c r="D84" s="42" t="s">
        <v>200</v>
      </c>
      <c r="E84" s="36" t="s">
        <v>201</v>
      </c>
      <c r="F84" s="9" t="s">
        <v>257</v>
      </c>
      <c r="G84" s="9" t="s">
        <v>108</v>
      </c>
      <c r="H84" s="32">
        <v>12</v>
      </c>
      <c r="I84" s="44">
        <v>18339</v>
      </c>
      <c r="J84" s="27">
        <v>0.3</v>
      </c>
      <c r="K84" s="34" t="s">
        <v>226</v>
      </c>
      <c r="L84" s="31" t="s">
        <v>234</v>
      </c>
      <c r="M84" s="9" t="s">
        <v>59</v>
      </c>
      <c r="N84" s="9"/>
    </row>
    <row r="85" spans="1:14" ht="45">
      <c r="A85" s="31" t="s">
        <v>177</v>
      </c>
      <c r="B85" s="9" t="s">
        <v>251</v>
      </c>
      <c r="C85" s="9">
        <v>9314105</v>
      </c>
      <c r="D85" s="42" t="s">
        <v>202</v>
      </c>
      <c r="E85" s="36" t="s">
        <v>203</v>
      </c>
      <c r="F85" s="9" t="s">
        <v>257</v>
      </c>
      <c r="G85" s="9" t="s">
        <v>108</v>
      </c>
      <c r="H85" s="32">
        <v>11</v>
      </c>
      <c r="I85" s="44">
        <v>8592.2</v>
      </c>
      <c r="J85" s="27">
        <v>0.3</v>
      </c>
      <c r="K85" s="34" t="s">
        <v>226</v>
      </c>
      <c r="L85" s="31" t="s">
        <v>234</v>
      </c>
      <c r="M85" s="9" t="s">
        <v>59</v>
      </c>
      <c r="N85" s="9"/>
    </row>
    <row r="86" spans="1:14" ht="45">
      <c r="A86" s="31" t="s">
        <v>177</v>
      </c>
      <c r="B86" s="9" t="s">
        <v>251</v>
      </c>
      <c r="C86" s="9">
        <v>9314105</v>
      </c>
      <c r="D86" s="42" t="s">
        <v>204</v>
      </c>
      <c r="E86" s="45" t="s">
        <v>205</v>
      </c>
      <c r="F86" s="9" t="s">
        <v>257</v>
      </c>
      <c r="G86" s="9" t="s">
        <v>108</v>
      </c>
      <c r="H86" s="32">
        <v>12</v>
      </c>
      <c r="I86" s="44">
        <v>16105.4</v>
      </c>
      <c r="J86" s="27">
        <v>0.3</v>
      </c>
      <c r="K86" s="34" t="s">
        <v>226</v>
      </c>
      <c r="L86" s="31" t="s">
        <v>234</v>
      </c>
      <c r="M86" s="9" t="s">
        <v>59</v>
      </c>
      <c r="N86" s="9"/>
    </row>
    <row r="87" spans="1:14" ht="45">
      <c r="A87" s="31" t="s">
        <v>177</v>
      </c>
      <c r="B87" s="9" t="s">
        <v>251</v>
      </c>
      <c r="C87" s="9">
        <v>9314105</v>
      </c>
      <c r="D87" s="46" t="s">
        <v>206</v>
      </c>
      <c r="E87" s="36" t="s">
        <v>207</v>
      </c>
      <c r="F87" s="9" t="s">
        <v>257</v>
      </c>
      <c r="G87" s="9" t="s">
        <v>108</v>
      </c>
      <c r="H87" s="32">
        <v>10</v>
      </c>
      <c r="I87" s="43">
        <v>16756</v>
      </c>
      <c r="J87" s="27">
        <v>0.3</v>
      </c>
      <c r="K87" s="34" t="s">
        <v>226</v>
      </c>
      <c r="L87" s="31" t="s">
        <v>230</v>
      </c>
      <c r="M87" s="9" t="s">
        <v>59</v>
      </c>
      <c r="N87" s="9"/>
    </row>
    <row r="88" spans="1:14" ht="45">
      <c r="A88" s="31" t="s">
        <v>177</v>
      </c>
      <c r="B88" s="9" t="s">
        <v>251</v>
      </c>
      <c r="C88" s="9">
        <v>9314105</v>
      </c>
      <c r="D88" s="46" t="s">
        <v>208</v>
      </c>
      <c r="E88" s="36" t="s">
        <v>209</v>
      </c>
      <c r="F88" s="9" t="s">
        <v>257</v>
      </c>
      <c r="G88" s="9" t="s">
        <v>108</v>
      </c>
      <c r="H88" s="32">
        <v>6</v>
      </c>
      <c r="I88" s="43">
        <v>8838.9</v>
      </c>
      <c r="J88" s="27">
        <v>0.3</v>
      </c>
      <c r="K88" s="34" t="s">
        <v>226</v>
      </c>
      <c r="L88" s="31" t="s">
        <v>230</v>
      </c>
      <c r="M88" s="9" t="s">
        <v>59</v>
      </c>
      <c r="N88" s="9"/>
    </row>
    <row r="89" spans="1:14" ht="45">
      <c r="A89" s="31" t="s">
        <v>177</v>
      </c>
      <c r="B89" s="9" t="s">
        <v>251</v>
      </c>
      <c r="C89" s="9">
        <v>9314105</v>
      </c>
      <c r="D89" s="42" t="s">
        <v>210</v>
      </c>
      <c r="E89" s="36" t="s">
        <v>211</v>
      </c>
      <c r="F89" s="9" t="s">
        <v>257</v>
      </c>
      <c r="G89" s="9" t="s">
        <v>108</v>
      </c>
      <c r="H89" s="32">
        <v>4</v>
      </c>
      <c r="I89" s="43">
        <v>8914.7</v>
      </c>
      <c r="J89" s="27">
        <v>0.3</v>
      </c>
      <c r="K89" s="34" t="s">
        <v>226</v>
      </c>
      <c r="L89" s="31" t="s">
        <v>230</v>
      </c>
      <c r="M89" s="9" t="s">
        <v>59</v>
      </c>
      <c r="N89" s="9"/>
    </row>
    <row r="90" spans="1:14" ht="45">
      <c r="A90" s="31" t="s">
        <v>177</v>
      </c>
      <c r="B90" s="9" t="s">
        <v>251</v>
      </c>
      <c r="C90" s="9">
        <v>9314105</v>
      </c>
      <c r="D90" s="50"/>
      <c r="E90" s="9" t="s">
        <v>238</v>
      </c>
      <c r="F90" s="9" t="s">
        <v>257</v>
      </c>
      <c r="G90" s="9" t="s">
        <v>60</v>
      </c>
      <c r="H90" s="32">
        <v>1</v>
      </c>
      <c r="I90" s="9">
        <v>23754.5</v>
      </c>
      <c r="J90" s="27">
        <v>0.3</v>
      </c>
      <c r="K90" s="34" t="s">
        <v>226</v>
      </c>
      <c r="L90" s="9" t="s">
        <v>230</v>
      </c>
      <c r="M90" s="36"/>
      <c r="N90" s="9"/>
    </row>
    <row r="91" spans="1:14" ht="90">
      <c r="A91" s="31" t="s">
        <v>177</v>
      </c>
      <c r="B91" s="9" t="s">
        <v>251</v>
      </c>
      <c r="C91" s="9">
        <v>9314105</v>
      </c>
      <c r="D91" s="31" t="s">
        <v>212</v>
      </c>
      <c r="E91" s="36" t="s">
        <v>213</v>
      </c>
      <c r="F91" s="9" t="s">
        <v>257</v>
      </c>
      <c r="G91" s="9" t="s">
        <v>60</v>
      </c>
      <c r="H91" s="32">
        <v>1</v>
      </c>
      <c r="I91" s="47">
        <v>5918.4</v>
      </c>
      <c r="J91" s="27">
        <v>0.3</v>
      </c>
      <c r="K91" s="34" t="s">
        <v>233</v>
      </c>
      <c r="L91" s="31" t="s">
        <v>234</v>
      </c>
      <c r="M91" s="9" t="s">
        <v>59</v>
      </c>
      <c r="N91" s="9"/>
    </row>
    <row r="92" spans="1:14" ht="45">
      <c r="A92" s="31" t="s">
        <v>177</v>
      </c>
      <c r="B92" s="9" t="s">
        <v>251</v>
      </c>
      <c r="C92" s="9">
        <v>9314105</v>
      </c>
      <c r="D92" s="31" t="s">
        <v>262</v>
      </c>
      <c r="E92" s="36" t="s">
        <v>214</v>
      </c>
      <c r="F92" s="9" t="s">
        <v>257</v>
      </c>
      <c r="G92" s="9" t="s">
        <v>108</v>
      </c>
      <c r="H92" s="32">
        <v>18</v>
      </c>
      <c r="I92" s="41">
        <v>16867.8</v>
      </c>
      <c r="J92" s="27">
        <v>0.3</v>
      </c>
      <c r="K92" s="34" t="s">
        <v>233</v>
      </c>
      <c r="L92" s="31" t="s">
        <v>234</v>
      </c>
      <c r="M92" s="9" t="s">
        <v>59</v>
      </c>
      <c r="N92" s="9"/>
    </row>
    <row r="93" spans="1:14" ht="45">
      <c r="A93" s="31" t="s">
        <v>177</v>
      </c>
      <c r="B93" s="9" t="s">
        <v>251</v>
      </c>
      <c r="C93" s="9">
        <v>9314105</v>
      </c>
      <c r="D93" s="31" t="s">
        <v>263</v>
      </c>
      <c r="E93" s="36" t="s">
        <v>215</v>
      </c>
      <c r="F93" s="9" t="s">
        <v>257</v>
      </c>
      <c r="G93" s="9" t="s">
        <v>108</v>
      </c>
      <c r="H93" s="32">
        <v>9</v>
      </c>
      <c r="I93" s="41">
        <v>11364.3</v>
      </c>
      <c r="J93" s="27">
        <v>0.3</v>
      </c>
      <c r="K93" s="34" t="s">
        <v>233</v>
      </c>
      <c r="L93" s="31" t="s">
        <v>234</v>
      </c>
      <c r="M93" s="9" t="s">
        <v>59</v>
      </c>
      <c r="N93" s="9"/>
    </row>
    <row r="94" spans="1:14" ht="45">
      <c r="A94" s="31" t="s">
        <v>265</v>
      </c>
      <c r="B94" s="53" t="s">
        <v>168</v>
      </c>
      <c r="C94" s="51">
        <v>7421029</v>
      </c>
      <c r="D94" s="31"/>
      <c r="E94" s="36" t="s">
        <v>264</v>
      </c>
      <c r="F94" s="51" t="s">
        <v>257</v>
      </c>
      <c r="G94" s="51" t="s">
        <v>108</v>
      </c>
      <c r="H94" s="32">
        <v>9</v>
      </c>
      <c r="I94" s="41">
        <v>14119.9</v>
      </c>
      <c r="J94" s="27">
        <v>0.3</v>
      </c>
      <c r="K94" s="34" t="s">
        <v>233</v>
      </c>
      <c r="L94" s="36" t="s">
        <v>281</v>
      </c>
      <c r="M94" s="51" t="s">
        <v>59</v>
      </c>
      <c r="N94" s="51"/>
    </row>
    <row r="95" spans="1:14" ht="45">
      <c r="A95" s="31" t="s">
        <v>265</v>
      </c>
      <c r="B95" s="53" t="s">
        <v>168</v>
      </c>
      <c r="C95" s="51">
        <v>7421029</v>
      </c>
      <c r="D95" s="31"/>
      <c r="E95" s="36" t="s">
        <v>264</v>
      </c>
      <c r="F95" s="51" t="s">
        <v>257</v>
      </c>
      <c r="G95" s="51" t="s">
        <v>108</v>
      </c>
      <c r="H95" s="32">
        <v>7</v>
      </c>
      <c r="I95" s="41">
        <v>10982.1</v>
      </c>
      <c r="J95" s="27">
        <v>0.3</v>
      </c>
      <c r="K95" s="34" t="s">
        <v>233</v>
      </c>
      <c r="L95" s="36" t="s">
        <v>281</v>
      </c>
      <c r="M95" s="51" t="s">
        <v>59</v>
      </c>
      <c r="N95" s="51"/>
    </row>
    <row r="96" spans="1:14" ht="45">
      <c r="A96" s="31" t="s">
        <v>177</v>
      </c>
      <c r="B96" s="53" t="s">
        <v>251</v>
      </c>
      <c r="C96" s="51">
        <v>9314102</v>
      </c>
      <c r="D96" s="31"/>
      <c r="E96" s="36" t="s">
        <v>266</v>
      </c>
      <c r="F96" s="51" t="s">
        <v>257</v>
      </c>
      <c r="G96" s="51" t="s">
        <v>108</v>
      </c>
      <c r="H96" s="32">
        <v>1</v>
      </c>
      <c r="I96" s="41">
        <v>2121</v>
      </c>
      <c r="J96" s="27">
        <v>0.3</v>
      </c>
      <c r="K96" s="34" t="s">
        <v>233</v>
      </c>
      <c r="L96" s="31" t="s">
        <v>234</v>
      </c>
      <c r="M96" s="51" t="s">
        <v>59</v>
      </c>
      <c r="N96" s="51"/>
    </row>
    <row r="97" spans="1:14" ht="67.5">
      <c r="A97" s="31" t="s">
        <v>177</v>
      </c>
      <c r="B97" s="53" t="s">
        <v>251</v>
      </c>
      <c r="C97" s="51">
        <v>4540175</v>
      </c>
      <c r="D97" s="31"/>
      <c r="E97" s="36" t="s">
        <v>267</v>
      </c>
      <c r="F97" s="53" t="s">
        <v>257</v>
      </c>
      <c r="G97" s="53" t="s">
        <v>108</v>
      </c>
      <c r="H97" s="32">
        <v>6</v>
      </c>
      <c r="I97" s="41">
        <v>2977.4</v>
      </c>
      <c r="J97" s="27">
        <v>0.3</v>
      </c>
      <c r="K97" s="34" t="s">
        <v>233</v>
      </c>
      <c r="L97" s="31" t="s">
        <v>268</v>
      </c>
      <c r="M97" s="51" t="s">
        <v>59</v>
      </c>
      <c r="N97" s="51"/>
    </row>
    <row r="98" spans="1:14" ht="56.25">
      <c r="A98" s="31" t="s">
        <v>177</v>
      </c>
      <c r="B98" s="53" t="s">
        <v>168</v>
      </c>
      <c r="C98" s="53">
        <v>7421029</v>
      </c>
      <c r="D98" s="31"/>
      <c r="E98" s="36" t="s">
        <v>285</v>
      </c>
      <c r="F98" s="53" t="s">
        <v>257</v>
      </c>
      <c r="G98" s="53" t="s">
        <v>108</v>
      </c>
      <c r="H98" s="32">
        <v>10</v>
      </c>
      <c r="I98" s="41">
        <v>2400</v>
      </c>
      <c r="J98" s="27">
        <v>0.3</v>
      </c>
      <c r="K98" s="34" t="s">
        <v>233</v>
      </c>
      <c r="L98" s="31" t="s">
        <v>269</v>
      </c>
      <c r="M98" s="53" t="s">
        <v>59</v>
      </c>
      <c r="N98" s="53"/>
    </row>
    <row r="99" spans="1:14" ht="56.25">
      <c r="A99" s="31" t="s">
        <v>177</v>
      </c>
      <c r="B99" s="53" t="s">
        <v>168</v>
      </c>
      <c r="C99" s="53">
        <v>7421029</v>
      </c>
      <c r="D99" s="31"/>
      <c r="E99" s="36" t="s">
        <v>285</v>
      </c>
      <c r="F99" s="53" t="s">
        <v>257</v>
      </c>
      <c r="G99" s="53" t="s">
        <v>108</v>
      </c>
      <c r="H99" s="32">
        <v>2</v>
      </c>
      <c r="I99" s="41">
        <v>1156</v>
      </c>
      <c r="J99" s="27">
        <v>0.3</v>
      </c>
      <c r="K99" s="34" t="s">
        <v>233</v>
      </c>
      <c r="L99" s="31" t="s">
        <v>269</v>
      </c>
      <c r="M99" s="53" t="s">
        <v>59</v>
      </c>
      <c r="N99" s="53"/>
    </row>
    <row r="100" spans="1:14" ht="45">
      <c r="A100" s="31" t="s">
        <v>177</v>
      </c>
      <c r="B100" s="53" t="s">
        <v>168</v>
      </c>
      <c r="C100" s="53">
        <v>7421029</v>
      </c>
      <c r="D100" s="31"/>
      <c r="E100" s="36" t="s">
        <v>286</v>
      </c>
      <c r="F100" s="53" t="s">
        <v>257</v>
      </c>
      <c r="G100" s="53" t="s">
        <v>108</v>
      </c>
      <c r="H100" s="32">
        <v>8</v>
      </c>
      <c r="I100" s="41">
        <v>3000</v>
      </c>
      <c r="J100" s="27">
        <v>0.3</v>
      </c>
      <c r="K100" s="34" t="s">
        <v>233</v>
      </c>
      <c r="L100" s="31" t="s">
        <v>269</v>
      </c>
      <c r="M100" s="53" t="s">
        <v>59</v>
      </c>
      <c r="N100" s="53"/>
    </row>
    <row r="101" spans="1:14" ht="45">
      <c r="A101" s="31" t="s">
        <v>177</v>
      </c>
      <c r="B101" s="53" t="s">
        <v>168</v>
      </c>
      <c r="C101" s="53">
        <v>7421029</v>
      </c>
      <c r="D101" s="31"/>
      <c r="E101" s="36" t="s">
        <v>287</v>
      </c>
      <c r="F101" s="53" t="s">
        <v>257</v>
      </c>
      <c r="G101" s="53" t="s">
        <v>108</v>
      </c>
      <c r="H101" s="32">
        <v>15</v>
      </c>
      <c r="I101" s="41">
        <v>5600</v>
      </c>
      <c r="J101" s="27">
        <v>0.3</v>
      </c>
      <c r="K101" s="34" t="s">
        <v>233</v>
      </c>
      <c r="L101" s="31" t="s">
        <v>269</v>
      </c>
      <c r="M101" s="53" t="s">
        <v>59</v>
      </c>
      <c r="N101" s="53"/>
    </row>
    <row r="102" spans="1:14" ht="56.25">
      <c r="A102" s="31" t="s">
        <v>177</v>
      </c>
      <c r="B102" s="53" t="s">
        <v>168</v>
      </c>
      <c r="C102" s="53">
        <v>7421029</v>
      </c>
      <c r="D102" s="31"/>
      <c r="E102" s="36" t="s">
        <v>288</v>
      </c>
      <c r="F102" s="53" t="s">
        <v>257</v>
      </c>
      <c r="G102" s="53" t="s">
        <v>108</v>
      </c>
      <c r="H102" s="32">
        <v>15</v>
      </c>
      <c r="I102" s="41">
        <v>1197.6</v>
      </c>
      <c r="J102" s="27">
        <v>0.3</v>
      </c>
      <c r="K102" s="34" t="s">
        <v>233</v>
      </c>
      <c r="L102" s="31" t="s">
        <v>269</v>
      </c>
      <c r="M102" s="53" t="s">
        <v>59</v>
      </c>
      <c r="N102" s="53"/>
    </row>
    <row r="103" spans="1:14" ht="56.25">
      <c r="A103" s="31" t="s">
        <v>177</v>
      </c>
      <c r="B103" s="53" t="s">
        <v>168</v>
      </c>
      <c r="C103" s="53">
        <v>7421029</v>
      </c>
      <c r="D103" s="31"/>
      <c r="E103" s="36" t="s">
        <v>289</v>
      </c>
      <c r="F103" s="53" t="s">
        <v>257</v>
      </c>
      <c r="G103" s="53" t="s">
        <v>108</v>
      </c>
      <c r="H103" s="32">
        <v>17</v>
      </c>
      <c r="I103" s="41">
        <v>3859.7</v>
      </c>
      <c r="J103" s="27">
        <v>0.3</v>
      </c>
      <c r="K103" s="34" t="s">
        <v>233</v>
      </c>
      <c r="L103" s="31" t="s">
        <v>269</v>
      </c>
      <c r="M103" s="53" t="s">
        <v>59</v>
      </c>
      <c r="N103" s="53"/>
    </row>
    <row r="104" spans="1:14" ht="56.25">
      <c r="A104" s="31" t="s">
        <v>177</v>
      </c>
      <c r="B104" s="53" t="s">
        <v>168</v>
      </c>
      <c r="C104" s="53">
        <v>7421029</v>
      </c>
      <c r="D104" s="31"/>
      <c r="E104" s="36" t="s">
        <v>290</v>
      </c>
      <c r="F104" s="53" t="s">
        <v>257</v>
      </c>
      <c r="G104" s="53" t="s">
        <v>108</v>
      </c>
      <c r="H104" s="32">
        <v>11</v>
      </c>
      <c r="I104" s="41">
        <v>3512</v>
      </c>
      <c r="J104" s="27">
        <v>0.3</v>
      </c>
      <c r="K104" s="34" t="s">
        <v>233</v>
      </c>
      <c r="L104" s="31" t="s">
        <v>269</v>
      </c>
      <c r="M104" s="53" t="s">
        <v>59</v>
      </c>
      <c r="N104" s="53"/>
    </row>
    <row r="105" spans="1:14" ht="45">
      <c r="A105" s="31" t="s">
        <v>177</v>
      </c>
      <c r="B105" s="53" t="s">
        <v>251</v>
      </c>
      <c r="C105" s="51">
        <v>9314101</v>
      </c>
      <c r="D105" s="31"/>
      <c r="E105" s="36" t="s">
        <v>270</v>
      </c>
      <c r="F105" s="53" t="s">
        <v>257</v>
      </c>
      <c r="G105" s="53" t="s">
        <v>108</v>
      </c>
      <c r="H105" s="32">
        <v>10</v>
      </c>
      <c r="I105" s="41">
        <v>34665.6</v>
      </c>
      <c r="J105" s="27">
        <v>0.3</v>
      </c>
      <c r="K105" s="34" t="s">
        <v>269</v>
      </c>
      <c r="L105" s="75" t="s">
        <v>230</v>
      </c>
      <c r="M105" s="53" t="s">
        <v>59</v>
      </c>
      <c r="N105" s="51"/>
    </row>
    <row r="106" spans="1:14" ht="45">
      <c r="A106" s="31" t="s">
        <v>177</v>
      </c>
      <c r="B106" s="53" t="s">
        <v>251</v>
      </c>
      <c r="C106" s="51">
        <v>9314102</v>
      </c>
      <c r="D106" s="31"/>
      <c r="E106" s="36" t="s">
        <v>271</v>
      </c>
      <c r="F106" s="53" t="s">
        <v>257</v>
      </c>
      <c r="G106" s="53" t="s">
        <v>108</v>
      </c>
      <c r="H106" s="32">
        <v>2</v>
      </c>
      <c r="I106" s="41">
        <v>47700</v>
      </c>
      <c r="J106" s="27">
        <v>0.3</v>
      </c>
      <c r="K106" s="34" t="s">
        <v>233</v>
      </c>
      <c r="L106" s="75" t="s">
        <v>230</v>
      </c>
      <c r="M106" s="53" t="s">
        <v>59</v>
      </c>
      <c r="N106" s="51"/>
    </row>
    <row r="107" spans="1:14" ht="45">
      <c r="A107" s="31" t="s">
        <v>177</v>
      </c>
      <c r="B107" s="53" t="s">
        <v>251</v>
      </c>
      <c r="C107" s="53">
        <v>9314101</v>
      </c>
      <c r="D107" s="31"/>
      <c r="E107" s="36" t="s">
        <v>272</v>
      </c>
      <c r="F107" s="53" t="s">
        <v>257</v>
      </c>
      <c r="G107" s="53" t="s">
        <v>108</v>
      </c>
      <c r="H107" s="32">
        <v>8</v>
      </c>
      <c r="I107" s="41">
        <v>49953.9</v>
      </c>
      <c r="J107" s="27">
        <v>0.3</v>
      </c>
      <c r="K107" s="34" t="s">
        <v>233</v>
      </c>
      <c r="L107" s="75" t="s">
        <v>230</v>
      </c>
      <c r="M107" s="53" t="s">
        <v>59</v>
      </c>
      <c r="N107" s="51"/>
    </row>
    <row r="108" spans="1:14" ht="56.25">
      <c r="A108" s="31" t="s">
        <v>177</v>
      </c>
      <c r="B108" s="53" t="s">
        <v>251</v>
      </c>
      <c r="C108" s="53">
        <v>9314101</v>
      </c>
      <c r="D108" s="31"/>
      <c r="E108" s="36" t="s">
        <v>273</v>
      </c>
      <c r="F108" s="53" t="s">
        <v>257</v>
      </c>
      <c r="G108" s="53" t="s">
        <v>108</v>
      </c>
      <c r="H108" s="32">
        <v>15</v>
      </c>
      <c r="I108" s="41">
        <v>38266.8</v>
      </c>
      <c r="J108" s="27">
        <v>0.3</v>
      </c>
      <c r="K108" s="34" t="s">
        <v>233</v>
      </c>
      <c r="L108" s="75" t="s">
        <v>230</v>
      </c>
      <c r="M108" s="53" t="s">
        <v>59</v>
      </c>
      <c r="N108" s="53"/>
    </row>
    <row r="109" spans="1:14" ht="45">
      <c r="A109" s="31" t="s">
        <v>177</v>
      </c>
      <c r="B109" s="53" t="s">
        <v>251</v>
      </c>
      <c r="C109" s="53">
        <v>9314105</v>
      </c>
      <c r="D109" s="31"/>
      <c r="E109" s="36" t="s">
        <v>274</v>
      </c>
      <c r="F109" s="53" t="s">
        <v>257</v>
      </c>
      <c r="G109" s="53" t="s">
        <v>108</v>
      </c>
      <c r="H109" s="32">
        <v>15</v>
      </c>
      <c r="I109" s="41">
        <v>47472.8</v>
      </c>
      <c r="J109" s="27">
        <v>0.3</v>
      </c>
      <c r="K109" s="34" t="s">
        <v>233</v>
      </c>
      <c r="L109" s="75" t="s">
        <v>230</v>
      </c>
      <c r="M109" s="53" t="s">
        <v>59</v>
      </c>
      <c r="N109" s="53"/>
    </row>
    <row r="110" spans="1:14" ht="45">
      <c r="A110" s="31" t="s">
        <v>177</v>
      </c>
      <c r="B110" s="53" t="s">
        <v>251</v>
      </c>
      <c r="C110" s="53">
        <v>9314101</v>
      </c>
      <c r="D110" s="31"/>
      <c r="E110" s="36" t="s">
        <v>279</v>
      </c>
      <c r="F110" s="53" t="s">
        <v>257</v>
      </c>
      <c r="G110" s="53" t="s">
        <v>108</v>
      </c>
      <c r="H110" s="32">
        <v>17</v>
      </c>
      <c r="I110" s="41">
        <v>41760.6</v>
      </c>
      <c r="J110" s="27">
        <v>0.3</v>
      </c>
      <c r="K110" s="34" t="s">
        <v>233</v>
      </c>
      <c r="L110" s="75" t="s">
        <v>230</v>
      </c>
      <c r="M110" s="53" t="s">
        <v>59</v>
      </c>
      <c r="N110" s="53"/>
    </row>
    <row r="111" spans="1:14" ht="45">
      <c r="A111" s="31" t="s">
        <v>177</v>
      </c>
      <c r="B111" s="53" t="s">
        <v>251</v>
      </c>
      <c r="C111" s="53">
        <v>9314101</v>
      </c>
      <c r="D111" s="31"/>
      <c r="E111" s="36" t="s">
        <v>280</v>
      </c>
      <c r="F111" s="53" t="s">
        <v>257</v>
      </c>
      <c r="G111" s="53" t="s">
        <v>108</v>
      </c>
      <c r="H111" s="32">
        <v>11</v>
      </c>
      <c r="I111" s="41">
        <v>37743</v>
      </c>
      <c r="J111" s="27">
        <v>0.3</v>
      </c>
      <c r="K111" s="34" t="s">
        <v>233</v>
      </c>
      <c r="L111" s="75" t="s">
        <v>230</v>
      </c>
      <c r="M111" s="53" t="s">
        <v>59</v>
      </c>
      <c r="N111" s="53"/>
    </row>
    <row r="112" spans="1:14" s="71" customFormat="1" ht="45">
      <c r="A112" s="56" t="s">
        <v>62</v>
      </c>
      <c r="B112" s="66" t="s">
        <v>275</v>
      </c>
      <c r="C112" s="57">
        <v>7499090</v>
      </c>
      <c r="D112" s="58" t="s">
        <v>71</v>
      </c>
      <c r="E112" s="56" t="s">
        <v>61</v>
      </c>
      <c r="F112" s="57" t="s">
        <v>257</v>
      </c>
      <c r="G112" s="57" t="s">
        <v>60</v>
      </c>
      <c r="H112" s="57">
        <v>1</v>
      </c>
      <c r="I112" s="59">
        <v>2749.04</v>
      </c>
      <c r="J112" s="61">
        <v>0.3</v>
      </c>
      <c r="K112" s="57" t="s">
        <v>63</v>
      </c>
      <c r="L112" s="57" t="s">
        <v>234</v>
      </c>
      <c r="M112" s="57" t="s">
        <v>76</v>
      </c>
      <c r="N112" s="57" t="s">
        <v>55</v>
      </c>
    </row>
    <row r="113" spans="1:14" ht="45">
      <c r="A113" s="8" t="s">
        <v>77</v>
      </c>
      <c r="B113" s="55" t="s">
        <v>275</v>
      </c>
      <c r="C113" s="9">
        <v>4560225</v>
      </c>
      <c r="D113" s="22" t="s">
        <v>78</v>
      </c>
      <c r="E113" s="48" t="s">
        <v>79</v>
      </c>
      <c r="F113" s="9" t="s">
        <v>257</v>
      </c>
      <c r="G113" s="9" t="s">
        <v>60</v>
      </c>
      <c r="H113" s="24">
        <v>1</v>
      </c>
      <c r="I113" s="26">
        <v>64818.34</v>
      </c>
      <c r="J113" s="15">
        <v>0.3</v>
      </c>
      <c r="K113" s="9" t="s">
        <v>63</v>
      </c>
      <c r="L113" s="53" t="s">
        <v>281</v>
      </c>
      <c r="M113" s="9" t="s">
        <v>59</v>
      </c>
      <c r="N113" s="9" t="s">
        <v>55</v>
      </c>
    </row>
    <row r="114" spans="1:14" ht="45">
      <c r="A114" s="8" t="s">
        <v>81</v>
      </c>
      <c r="B114" s="55" t="s">
        <v>275</v>
      </c>
      <c r="C114" s="9">
        <v>7499090</v>
      </c>
      <c r="D114" s="22" t="s">
        <v>82</v>
      </c>
      <c r="E114" s="48" t="s">
        <v>80</v>
      </c>
      <c r="F114" s="9" t="s">
        <v>257</v>
      </c>
      <c r="G114" s="9" t="s">
        <v>60</v>
      </c>
      <c r="H114" s="24">
        <v>1</v>
      </c>
      <c r="I114" s="26">
        <v>7641.01</v>
      </c>
      <c r="J114" s="15">
        <v>0.3</v>
      </c>
      <c r="K114" s="9" t="s">
        <v>63</v>
      </c>
      <c r="L114" s="53" t="s">
        <v>281</v>
      </c>
      <c r="M114" s="9" t="s">
        <v>76</v>
      </c>
      <c r="N114" s="9" t="s">
        <v>55</v>
      </c>
    </row>
    <row r="115" spans="1:14" ht="135">
      <c r="A115" s="9" t="s">
        <v>64</v>
      </c>
      <c r="B115" s="55" t="s">
        <v>275</v>
      </c>
      <c r="C115" s="9">
        <v>4560225</v>
      </c>
      <c r="D115" s="9" t="s">
        <v>67</v>
      </c>
      <c r="E115" s="9" t="s">
        <v>68</v>
      </c>
      <c r="F115" s="9" t="s">
        <v>257</v>
      </c>
      <c r="G115" s="9" t="s">
        <v>57</v>
      </c>
      <c r="H115" s="24">
        <v>1312670</v>
      </c>
      <c r="I115" s="14">
        <v>962196.04</v>
      </c>
      <c r="J115" s="15" t="s">
        <v>66</v>
      </c>
      <c r="K115" s="9" t="s">
        <v>65</v>
      </c>
      <c r="L115" s="53" t="s">
        <v>234</v>
      </c>
      <c r="M115" s="9" t="s">
        <v>59</v>
      </c>
      <c r="N115" s="9" t="s">
        <v>55</v>
      </c>
    </row>
    <row r="116" spans="1:14" ht="78.75">
      <c r="A116" s="8" t="s">
        <v>104</v>
      </c>
      <c r="B116" s="55" t="s">
        <v>275</v>
      </c>
      <c r="C116" s="9">
        <v>4560227</v>
      </c>
      <c r="D116" s="22" t="s">
        <v>55</v>
      </c>
      <c r="E116" s="23" t="s">
        <v>105</v>
      </c>
      <c r="F116" s="9" t="s">
        <v>257</v>
      </c>
      <c r="G116" s="9" t="s">
        <v>57</v>
      </c>
      <c r="H116" s="9">
        <v>24128.3</v>
      </c>
      <c r="I116" s="14">
        <v>104794.83</v>
      </c>
      <c r="J116" s="15">
        <v>0.3</v>
      </c>
      <c r="K116" s="9" t="s">
        <v>65</v>
      </c>
      <c r="L116" s="53" t="s">
        <v>284</v>
      </c>
      <c r="M116" s="9" t="s">
        <v>59</v>
      </c>
      <c r="N116" s="9" t="s">
        <v>55</v>
      </c>
    </row>
    <row r="117" spans="1:14" ht="45">
      <c r="A117" s="8" t="s">
        <v>135</v>
      </c>
      <c r="B117" s="55" t="s">
        <v>275</v>
      </c>
      <c r="C117" s="9">
        <v>4560227</v>
      </c>
      <c r="D117" s="22" t="s">
        <v>137</v>
      </c>
      <c r="E117" s="9" t="s">
        <v>136</v>
      </c>
      <c r="F117" s="9" t="s">
        <v>257</v>
      </c>
      <c r="G117" s="9" t="s">
        <v>60</v>
      </c>
      <c r="H117" s="9">
        <v>1</v>
      </c>
      <c r="I117" s="49">
        <v>1927.9</v>
      </c>
      <c r="J117" s="27">
        <v>0.3</v>
      </c>
      <c r="K117" s="9" t="s">
        <v>65</v>
      </c>
      <c r="L117" s="53" t="s">
        <v>237</v>
      </c>
      <c r="M117" s="9" t="s">
        <v>59</v>
      </c>
      <c r="N117" s="9" t="s">
        <v>55</v>
      </c>
    </row>
    <row r="118" spans="1:14" ht="45">
      <c r="A118" s="8" t="s">
        <v>73</v>
      </c>
      <c r="B118" s="55" t="s">
        <v>275</v>
      </c>
      <c r="C118" s="9">
        <v>7422020</v>
      </c>
      <c r="D118" s="22" t="s">
        <v>74</v>
      </c>
      <c r="E118" s="48" t="s">
        <v>69</v>
      </c>
      <c r="F118" s="9" t="s">
        <v>257</v>
      </c>
      <c r="G118" s="9" t="s">
        <v>60</v>
      </c>
      <c r="H118" s="24">
        <v>1</v>
      </c>
      <c r="I118" s="26">
        <v>6223.75</v>
      </c>
      <c r="J118" s="15">
        <v>0.3</v>
      </c>
      <c r="K118" s="9" t="s">
        <v>75</v>
      </c>
      <c r="L118" s="53" t="s">
        <v>234</v>
      </c>
      <c r="M118" s="9" t="s">
        <v>76</v>
      </c>
      <c r="N118" s="9" t="s">
        <v>55</v>
      </c>
    </row>
    <row r="119" spans="1:14" ht="45">
      <c r="A119" s="8" t="s">
        <v>112</v>
      </c>
      <c r="B119" s="55" t="s">
        <v>275</v>
      </c>
      <c r="C119" s="9">
        <v>4560225</v>
      </c>
      <c r="D119" s="22" t="s">
        <v>55</v>
      </c>
      <c r="E119" s="23" t="s">
        <v>113</v>
      </c>
      <c r="F119" s="9" t="s">
        <v>257</v>
      </c>
      <c r="G119" s="9" t="s">
        <v>57</v>
      </c>
      <c r="H119" s="24" t="s">
        <v>55</v>
      </c>
      <c r="I119" s="49">
        <v>3381.74</v>
      </c>
      <c r="J119" s="15">
        <v>0.3</v>
      </c>
      <c r="K119" s="9" t="s">
        <v>75</v>
      </c>
      <c r="L119" s="53" t="s">
        <v>237</v>
      </c>
      <c r="M119" s="9" t="s">
        <v>59</v>
      </c>
      <c r="N119" s="9" t="s">
        <v>55</v>
      </c>
    </row>
    <row r="120" spans="1:14" ht="45">
      <c r="A120" s="8" t="s">
        <v>114</v>
      </c>
      <c r="B120" s="55" t="s">
        <v>275</v>
      </c>
      <c r="C120" s="9">
        <v>4560227</v>
      </c>
      <c r="D120" s="22" t="s">
        <v>117</v>
      </c>
      <c r="E120" s="23" t="s">
        <v>115</v>
      </c>
      <c r="F120" s="9" t="s">
        <v>257</v>
      </c>
      <c r="G120" s="9" t="s">
        <v>116</v>
      </c>
      <c r="H120" s="32">
        <v>7654.77</v>
      </c>
      <c r="I120" s="49">
        <v>59090.7</v>
      </c>
      <c r="J120" s="15">
        <v>0.3</v>
      </c>
      <c r="K120" s="9" t="s">
        <v>75</v>
      </c>
      <c r="L120" s="53" t="s">
        <v>284</v>
      </c>
      <c r="M120" s="9" t="s">
        <v>59</v>
      </c>
      <c r="N120" s="9" t="s">
        <v>55</v>
      </c>
    </row>
    <row r="121" spans="1:14" ht="45">
      <c r="A121" s="8" t="s">
        <v>118</v>
      </c>
      <c r="B121" s="55" t="s">
        <v>275</v>
      </c>
      <c r="C121" s="9">
        <v>4560227</v>
      </c>
      <c r="D121" s="22" t="s">
        <v>119</v>
      </c>
      <c r="E121" s="23" t="s">
        <v>120</v>
      </c>
      <c r="F121" s="9" t="s">
        <v>257</v>
      </c>
      <c r="G121" s="9" t="s">
        <v>108</v>
      </c>
      <c r="H121" s="24">
        <v>19</v>
      </c>
      <c r="I121" s="49">
        <v>14322.87</v>
      </c>
      <c r="J121" s="15">
        <v>0.3</v>
      </c>
      <c r="K121" s="9" t="s">
        <v>75</v>
      </c>
      <c r="L121" s="53" t="s">
        <v>234</v>
      </c>
      <c r="M121" s="9" t="s">
        <v>59</v>
      </c>
      <c r="N121" s="9" t="s">
        <v>55</v>
      </c>
    </row>
    <row r="122" spans="1:14" ht="45">
      <c r="A122" s="8" t="s">
        <v>127</v>
      </c>
      <c r="B122" s="55" t="s">
        <v>275</v>
      </c>
      <c r="C122" s="9">
        <v>4560227</v>
      </c>
      <c r="D122" s="22" t="s">
        <v>128</v>
      </c>
      <c r="E122" s="22" t="s">
        <v>129</v>
      </c>
      <c r="F122" s="9" t="s">
        <v>257</v>
      </c>
      <c r="G122" s="9" t="s">
        <v>57</v>
      </c>
      <c r="H122" s="14">
        <v>29638.82</v>
      </c>
      <c r="I122" s="32">
        <v>55370.2</v>
      </c>
      <c r="J122" s="27">
        <v>0.3</v>
      </c>
      <c r="K122" s="15" t="s">
        <v>75</v>
      </c>
      <c r="L122" s="53" t="s">
        <v>230</v>
      </c>
      <c r="M122" s="9" t="s">
        <v>59</v>
      </c>
      <c r="N122" s="9" t="s">
        <v>55</v>
      </c>
    </row>
    <row r="123" spans="1:14" ht="45">
      <c r="A123" s="8" t="s">
        <v>140</v>
      </c>
      <c r="B123" s="55" t="s">
        <v>275</v>
      </c>
      <c r="C123" s="9">
        <v>4560227</v>
      </c>
      <c r="D123" s="22" t="s">
        <v>55</v>
      </c>
      <c r="E123" s="9" t="s">
        <v>141</v>
      </c>
      <c r="F123" s="9" t="s">
        <v>257</v>
      </c>
      <c r="G123" s="9" t="s">
        <v>57</v>
      </c>
      <c r="H123" s="14">
        <v>515000</v>
      </c>
      <c r="I123" s="49">
        <v>278100</v>
      </c>
      <c r="J123" s="27">
        <v>0.3</v>
      </c>
      <c r="K123" s="9" t="s">
        <v>75</v>
      </c>
      <c r="L123" s="53" t="s">
        <v>268</v>
      </c>
      <c r="M123" s="9" t="s">
        <v>59</v>
      </c>
      <c r="N123" s="9" t="s">
        <v>55</v>
      </c>
    </row>
    <row r="124" spans="1:14" ht="11.25">
      <c r="A124" s="436" t="s">
        <v>254</v>
      </c>
      <c r="B124" s="436"/>
      <c r="C124" s="436"/>
      <c r="D124" s="436"/>
      <c r="E124" s="436"/>
      <c r="F124" s="436"/>
      <c r="G124" s="436"/>
      <c r="H124" s="436"/>
      <c r="I124" s="436"/>
      <c r="J124" s="436"/>
      <c r="K124" s="436"/>
      <c r="L124" s="436"/>
      <c r="M124" s="436"/>
      <c r="N124" s="436"/>
    </row>
    <row r="125" spans="1:14" s="71" customFormat="1" ht="45">
      <c r="A125" s="56" t="s">
        <v>56</v>
      </c>
      <c r="B125" s="66" t="s">
        <v>275</v>
      </c>
      <c r="C125" s="57">
        <v>4560225</v>
      </c>
      <c r="D125" s="57" t="s">
        <v>55</v>
      </c>
      <c r="E125" s="56" t="s">
        <v>70</v>
      </c>
      <c r="F125" s="57" t="s">
        <v>257</v>
      </c>
      <c r="G125" s="57" t="s">
        <v>57</v>
      </c>
      <c r="H125" s="57" t="s">
        <v>55</v>
      </c>
      <c r="I125" s="72">
        <v>61744.96</v>
      </c>
      <c r="J125" s="61">
        <v>0.3</v>
      </c>
      <c r="K125" s="73" t="s">
        <v>58</v>
      </c>
      <c r="L125" s="57" t="s">
        <v>234</v>
      </c>
      <c r="M125" s="57" t="s">
        <v>59</v>
      </c>
      <c r="N125" s="57" t="s">
        <v>55</v>
      </c>
    </row>
    <row r="126" spans="1:14" s="71" customFormat="1" ht="45">
      <c r="A126" s="56" t="s">
        <v>121</v>
      </c>
      <c r="B126" s="66" t="s">
        <v>275</v>
      </c>
      <c r="C126" s="57">
        <v>4560227</v>
      </c>
      <c r="D126" s="58" t="s">
        <v>55</v>
      </c>
      <c r="E126" s="56" t="s">
        <v>122</v>
      </c>
      <c r="F126" s="57" t="s">
        <v>257</v>
      </c>
      <c r="G126" s="57" t="s">
        <v>123</v>
      </c>
      <c r="H126" s="74" t="s">
        <v>55</v>
      </c>
      <c r="I126" s="72">
        <v>4000</v>
      </c>
      <c r="J126" s="61">
        <v>0.3</v>
      </c>
      <c r="K126" s="57" t="s">
        <v>58</v>
      </c>
      <c r="L126" s="57" t="s">
        <v>283</v>
      </c>
      <c r="M126" s="57" t="s">
        <v>59</v>
      </c>
      <c r="N126" s="57" t="s">
        <v>55</v>
      </c>
    </row>
    <row r="127" spans="1:14" s="71" customFormat="1" ht="45">
      <c r="A127" s="56" t="s">
        <v>138</v>
      </c>
      <c r="B127" s="66" t="s">
        <v>275</v>
      </c>
      <c r="C127" s="57">
        <v>4560227</v>
      </c>
      <c r="D127" s="58" t="s">
        <v>55</v>
      </c>
      <c r="E127" s="56" t="s">
        <v>139</v>
      </c>
      <c r="F127" s="57" t="s">
        <v>257</v>
      </c>
      <c r="G127" s="57" t="s">
        <v>60</v>
      </c>
      <c r="H127" s="57">
        <v>2</v>
      </c>
      <c r="I127" s="70">
        <v>1500</v>
      </c>
      <c r="J127" s="60" t="s">
        <v>55</v>
      </c>
      <c r="K127" s="57" t="s">
        <v>58</v>
      </c>
      <c r="L127" s="57" t="s">
        <v>234</v>
      </c>
      <c r="M127" s="57" t="s">
        <v>59</v>
      </c>
      <c r="N127" s="57" t="s">
        <v>55</v>
      </c>
    </row>
    <row r="128" spans="1:14" ht="45">
      <c r="A128" s="8" t="s">
        <v>227</v>
      </c>
      <c r="B128" s="29" t="s">
        <v>236</v>
      </c>
      <c r="C128" s="12" t="s">
        <v>235</v>
      </c>
      <c r="D128" s="22"/>
      <c r="E128" s="10" t="s">
        <v>225</v>
      </c>
      <c r="F128" s="9" t="s">
        <v>257</v>
      </c>
      <c r="G128" s="9" t="s">
        <v>60</v>
      </c>
      <c r="H128" s="9">
        <v>1</v>
      </c>
      <c r="I128" s="49">
        <v>465</v>
      </c>
      <c r="J128" s="27"/>
      <c r="K128" s="9" t="s">
        <v>75</v>
      </c>
      <c r="L128" s="9" t="s">
        <v>237</v>
      </c>
      <c r="M128" s="21" t="s">
        <v>166</v>
      </c>
      <c r="N128" s="9"/>
    </row>
    <row r="129" spans="1:14" ht="11.25">
      <c r="A129" s="436" t="s">
        <v>253</v>
      </c>
      <c r="B129" s="436"/>
      <c r="C129" s="436"/>
      <c r="D129" s="436"/>
      <c r="E129" s="436"/>
      <c r="F129" s="436"/>
      <c r="G129" s="436"/>
      <c r="H129" s="436"/>
      <c r="I129" s="436"/>
      <c r="J129" s="436"/>
      <c r="K129" s="436"/>
      <c r="L129" s="436"/>
      <c r="M129" s="436"/>
      <c r="N129" s="436"/>
    </row>
    <row r="130" spans="1:14" ht="45">
      <c r="A130" s="8" t="s">
        <v>227</v>
      </c>
      <c r="B130" s="16" t="s">
        <v>228</v>
      </c>
      <c r="C130" s="12" t="s">
        <v>224</v>
      </c>
      <c r="D130" s="27" t="s">
        <v>55</v>
      </c>
      <c r="E130" s="10" t="s">
        <v>223</v>
      </c>
      <c r="F130" s="9" t="s">
        <v>257</v>
      </c>
      <c r="G130" s="11" t="s">
        <v>229</v>
      </c>
      <c r="H130" s="11">
        <v>1000</v>
      </c>
      <c r="I130" s="13">
        <v>500</v>
      </c>
      <c r="J130" s="27" t="s">
        <v>55</v>
      </c>
      <c r="K130" s="8" t="s">
        <v>230</v>
      </c>
      <c r="L130" s="8" t="s">
        <v>282</v>
      </c>
      <c r="M130" s="11" t="s">
        <v>166</v>
      </c>
      <c r="N130" s="11"/>
    </row>
    <row r="131" spans="1:14" ht="45">
      <c r="A131" s="8" t="s">
        <v>227</v>
      </c>
      <c r="B131" s="16" t="s">
        <v>260</v>
      </c>
      <c r="C131" s="12" t="s">
        <v>261</v>
      </c>
      <c r="D131" s="27"/>
      <c r="E131" s="10" t="s">
        <v>258</v>
      </c>
      <c r="F131" s="21" t="s">
        <v>257</v>
      </c>
      <c r="G131" s="11" t="s">
        <v>259</v>
      </c>
      <c r="H131" s="11">
        <v>560</v>
      </c>
      <c r="I131" s="13">
        <v>420</v>
      </c>
      <c r="J131" s="27"/>
      <c r="K131" s="8" t="s">
        <v>230</v>
      </c>
      <c r="L131" s="8" t="s">
        <v>282</v>
      </c>
      <c r="M131" s="21" t="s">
        <v>166</v>
      </c>
      <c r="N131" s="11"/>
    </row>
    <row r="132" spans="1:14" ht="11.25">
      <c r="A132" s="436" t="s">
        <v>252</v>
      </c>
      <c r="B132" s="436"/>
      <c r="C132" s="436"/>
      <c r="D132" s="436"/>
      <c r="E132" s="436"/>
      <c r="F132" s="436"/>
      <c r="G132" s="436"/>
      <c r="H132" s="436"/>
      <c r="I132" s="436"/>
      <c r="J132" s="436"/>
      <c r="K132" s="436"/>
      <c r="L132" s="436"/>
      <c r="M132" s="436"/>
      <c r="N132" s="436"/>
    </row>
    <row r="133" spans="1:14" s="71" customFormat="1" ht="45">
      <c r="A133" s="56" t="s">
        <v>130</v>
      </c>
      <c r="B133" s="66" t="s">
        <v>275</v>
      </c>
      <c r="C133" s="57">
        <v>4560227</v>
      </c>
      <c r="D133" s="58" t="s">
        <v>55</v>
      </c>
      <c r="E133" s="58" t="s">
        <v>131</v>
      </c>
      <c r="F133" s="57" t="s">
        <v>257</v>
      </c>
      <c r="G133" s="57" t="s">
        <v>60</v>
      </c>
      <c r="H133" s="57">
        <v>1</v>
      </c>
      <c r="I133" s="59">
        <v>1000</v>
      </c>
      <c r="J133" s="72" t="s">
        <v>55</v>
      </c>
      <c r="K133" s="61" t="s">
        <v>124</v>
      </c>
      <c r="L133" s="57" t="s">
        <v>237</v>
      </c>
      <c r="M133" s="57" t="s">
        <v>59</v>
      </c>
      <c r="N133" s="57" t="s">
        <v>55</v>
      </c>
    </row>
    <row r="134" spans="1:14" ht="11.25">
      <c r="A134" s="5"/>
      <c r="B134" s="4"/>
      <c r="C134" s="5"/>
      <c r="D134" s="4" t="s">
        <v>24</v>
      </c>
      <c r="E134" s="5"/>
      <c r="F134" s="4" t="s">
        <v>25</v>
      </c>
      <c r="G134" s="5"/>
      <c r="H134" s="4"/>
      <c r="I134" s="5" t="s">
        <v>53</v>
      </c>
      <c r="J134" s="4"/>
      <c r="K134" s="4"/>
      <c r="L134" s="4"/>
      <c r="M134" s="4"/>
      <c r="N134" s="4"/>
    </row>
    <row r="135" spans="1:14" ht="41.25">
      <c r="A135" s="4" t="s">
        <v>26</v>
      </c>
      <c r="B135" s="4"/>
      <c r="C135" s="4" t="s">
        <v>27</v>
      </c>
      <c r="D135" s="4"/>
      <c r="E135" s="457" t="s">
        <v>28</v>
      </c>
      <c r="F135" s="457"/>
      <c r="G135" s="457"/>
      <c r="H135" s="457"/>
      <c r="I135" s="457"/>
      <c r="J135" s="4"/>
      <c r="K135" s="4"/>
      <c r="L135" s="4"/>
      <c r="M135" s="4"/>
      <c r="N135" s="4"/>
    </row>
    <row r="136" spans="1:14" ht="11.25">
      <c r="A136" s="4" t="s">
        <v>29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1.25">
      <c r="A137" s="454" t="s">
        <v>54</v>
      </c>
      <c r="B137" s="454"/>
      <c r="C137" s="454"/>
      <c r="D137" s="454"/>
      <c r="E137" s="454"/>
      <c r="F137" s="454"/>
      <c r="G137" s="454"/>
      <c r="H137" s="454"/>
      <c r="I137" s="454"/>
      <c r="J137" s="454"/>
      <c r="K137" s="454"/>
      <c r="L137" s="454"/>
      <c r="M137" s="454"/>
      <c r="N137" s="454"/>
    </row>
    <row r="138" spans="1:14" ht="11.25">
      <c r="A138" s="455" t="s">
        <v>30</v>
      </c>
      <c r="B138" s="455"/>
      <c r="C138" s="455"/>
      <c r="D138" s="455"/>
      <c r="E138" s="455"/>
      <c r="F138" s="455"/>
      <c r="G138" s="455"/>
      <c r="H138" s="455"/>
      <c r="I138" s="455"/>
      <c r="J138" s="455"/>
      <c r="K138" s="455"/>
      <c r="L138" s="455"/>
      <c r="M138" s="455"/>
      <c r="N138" s="455"/>
    </row>
    <row r="139" spans="1:14" ht="11.25">
      <c r="A139" s="455" t="s">
        <v>31</v>
      </c>
      <c r="B139" s="455"/>
      <c r="C139" s="455"/>
      <c r="D139" s="455"/>
      <c r="E139" s="455"/>
      <c r="F139" s="455"/>
      <c r="G139" s="455"/>
      <c r="H139" s="455"/>
      <c r="I139" s="455"/>
      <c r="J139" s="455"/>
      <c r="K139" s="455"/>
      <c r="L139" s="455"/>
      <c r="M139" s="455"/>
      <c r="N139" s="455"/>
    </row>
    <row r="140" spans="1:14" ht="11.25">
      <c r="A140" s="455" t="s">
        <v>32</v>
      </c>
      <c r="B140" s="455"/>
      <c r="C140" s="455"/>
      <c r="D140" s="455"/>
      <c r="E140" s="455"/>
      <c r="F140" s="455"/>
      <c r="G140" s="455"/>
      <c r="H140" s="455"/>
      <c r="I140" s="455"/>
      <c r="J140" s="455"/>
      <c r="K140" s="455"/>
      <c r="L140" s="455"/>
      <c r="M140" s="455"/>
      <c r="N140" s="455"/>
    </row>
    <row r="141" spans="1:14" ht="11.25">
      <c r="A141" s="455" t="s">
        <v>33</v>
      </c>
      <c r="B141" s="455"/>
      <c r="C141" s="455"/>
      <c r="D141" s="455"/>
      <c r="E141" s="455"/>
      <c r="F141" s="455"/>
      <c r="G141" s="455"/>
      <c r="H141" s="455"/>
      <c r="I141" s="455"/>
      <c r="J141" s="455"/>
      <c r="K141" s="455"/>
      <c r="L141" s="455"/>
      <c r="M141" s="455"/>
      <c r="N141" s="455"/>
    </row>
    <row r="142" spans="1:14" ht="12" customHeight="1">
      <c r="A142" s="455" t="s">
        <v>34</v>
      </c>
      <c r="B142" s="455"/>
      <c r="C142" s="455"/>
      <c r="D142" s="455"/>
      <c r="E142" s="455"/>
      <c r="F142" s="455"/>
      <c r="G142" s="455"/>
      <c r="H142" s="455"/>
      <c r="I142" s="455"/>
      <c r="J142" s="455"/>
      <c r="K142" s="455"/>
      <c r="L142" s="455"/>
      <c r="M142" s="455"/>
      <c r="N142" s="455"/>
    </row>
    <row r="143" spans="1:14" ht="18" customHeight="1">
      <c r="A143" s="455" t="s">
        <v>35</v>
      </c>
      <c r="B143" s="455"/>
      <c r="C143" s="455"/>
      <c r="D143" s="455"/>
      <c r="E143" s="455"/>
      <c r="F143" s="455"/>
      <c r="G143" s="455"/>
      <c r="H143" s="455"/>
      <c r="I143" s="455"/>
      <c r="J143" s="455"/>
      <c r="K143" s="455"/>
      <c r="L143" s="455"/>
      <c r="M143" s="455"/>
      <c r="N143" s="455"/>
    </row>
    <row r="144" spans="1:14" ht="11.25">
      <c r="A144" s="455" t="s">
        <v>36</v>
      </c>
      <c r="B144" s="455"/>
      <c r="C144" s="455"/>
      <c r="D144" s="455"/>
      <c r="E144" s="455"/>
      <c r="F144" s="455"/>
      <c r="G144" s="455"/>
      <c r="H144" s="455"/>
      <c r="I144" s="455"/>
      <c r="J144" s="455"/>
      <c r="K144" s="455"/>
      <c r="L144" s="455"/>
      <c r="M144" s="455"/>
      <c r="N144" s="455"/>
    </row>
    <row r="145" spans="1:14" ht="11.25">
      <c r="A145" s="455" t="s">
        <v>37</v>
      </c>
      <c r="B145" s="455"/>
      <c r="C145" s="455"/>
      <c r="D145" s="455"/>
      <c r="E145" s="455"/>
      <c r="F145" s="455"/>
      <c r="G145" s="455"/>
      <c r="H145" s="455"/>
      <c r="I145" s="455"/>
      <c r="J145" s="455"/>
      <c r="K145" s="455"/>
      <c r="L145" s="455"/>
      <c r="M145" s="455"/>
      <c r="N145" s="455"/>
    </row>
    <row r="146" spans="1:14" ht="11.25">
      <c r="A146" s="455" t="s">
        <v>38</v>
      </c>
      <c r="B146" s="455"/>
      <c r="C146" s="455"/>
      <c r="D146" s="455"/>
      <c r="E146" s="455"/>
      <c r="F146" s="455"/>
      <c r="G146" s="455"/>
      <c r="H146" s="455"/>
      <c r="I146" s="455"/>
      <c r="J146" s="455"/>
      <c r="K146" s="455"/>
      <c r="L146" s="455"/>
      <c r="M146" s="455"/>
      <c r="N146" s="455"/>
    </row>
    <row r="147" spans="1:14" ht="11.25">
      <c r="A147" s="455" t="s">
        <v>39</v>
      </c>
      <c r="B147" s="455"/>
      <c r="C147" s="455"/>
      <c r="D147" s="455"/>
      <c r="E147" s="455"/>
      <c r="F147" s="455"/>
      <c r="G147" s="455"/>
      <c r="H147" s="455"/>
      <c r="I147" s="455"/>
      <c r="J147" s="455"/>
      <c r="K147" s="455"/>
      <c r="L147" s="455"/>
      <c r="M147" s="455"/>
      <c r="N147" s="455"/>
    </row>
    <row r="148" spans="1:14" ht="11.25">
      <c r="A148" s="455" t="s">
        <v>40</v>
      </c>
      <c r="B148" s="455"/>
      <c r="C148" s="455"/>
      <c r="D148" s="455"/>
      <c r="E148" s="455"/>
      <c r="F148" s="455"/>
      <c r="G148" s="455"/>
      <c r="H148" s="455"/>
      <c r="I148" s="455"/>
      <c r="J148" s="455"/>
      <c r="K148" s="455"/>
      <c r="L148" s="455"/>
      <c r="M148" s="455"/>
      <c r="N148" s="455"/>
    </row>
    <row r="149" spans="1:14" ht="11.25">
      <c r="A149" s="455" t="s">
        <v>41</v>
      </c>
      <c r="B149" s="455"/>
      <c r="C149" s="455"/>
      <c r="D149" s="455"/>
      <c r="E149" s="455"/>
      <c r="F149" s="455"/>
      <c r="G149" s="455"/>
      <c r="H149" s="455"/>
      <c r="I149" s="455"/>
      <c r="J149" s="455"/>
      <c r="K149" s="455"/>
      <c r="L149" s="455"/>
      <c r="M149" s="455"/>
      <c r="N149" s="455"/>
    </row>
    <row r="150" spans="1:14" ht="11.25">
      <c r="A150" s="455" t="s">
        <v>42</v>
      </c>
      <c r="B150" s="455"/>
      <c r="C150" s="455"/>
      <c r="D150" s="455"/>
      <c r="E150" s="455"/>
      <c r="F150" s="455"/>
      <c r="G150" s="455"/>
      <c r="H150" s="455"/>
      <c r="I150" s="455"/>
      <c r="J150" s="455"/>
      <c r="K150" s="455"/>
      <c r="L150" s="455"/>
      <c r="M150" s="455"/>
      <c r="N150" s="455"/>
    </row>
    <row r="151" spans="1:14" ht="11.25">
      <c r="A151" s="455" t="s">
        <v>43</v>
      </c>
      <c r="B151" s="455"/>
      <c r="C151" s="455"/>
      <c r="D151" s="455"/>
      <c r="E151" s="455"/>
      <c r="F151" s="455"/>
      <c r="G151" s="455"/>
      <c r="H151" s="455"/>
      <c r="I151" s="455"/>
      <c r="J151" s="455"/>
      <c r="K151" s="455"/>
      <c r="L151" s="455"/>
      <c r="M151" s="455"/>
      <c r="N151" s="455"/>
    </row>
    <row r="152" spans="1:14" ht="11.25">
      <c r="A152" s="455" t="s">
        <v>44</v>
      </c>
      <c r="B152" s="455"/>
      <c r="C152" s="455"/>
      <c r="D152" s="455"/>
      <c r="E152" s="455"/>
      <c r="F152" s="455"/>
      <c r="G152" s="455"/>
      <c r="H152" s="455"/>
      <c r="I152" s="455"/>
      <c r="J152" s="455"/>
      <c r="K152" s="455"/>
      <c r="L152" s="455"/>
      <c r="M152" s="455"/>
      <c r="N152" s="455"/>
    </row>
    <row r="153" spans="1:14" ht="11.25">
      <c r="A153" s="455" t="s">
        <v>45</v>
      </c>
      <c r="B153" s="455"/>
      <c r="C153" s="455"/>
      <c r="D153" s="455"/>
      <c r="E153" s="455"/>
      <c r="F153" s="455"/>
      <c r="G153" s="455"/>
      <c r="H153" s="455"/>
      <c r="I153" s="455"/>
      <c r="J153" s="455"/>
      <c r="K153" s="455"/>
      <c r="L153" s="455"/>
      <c r="M153" s="455"/>
      <c r="N153" s="455"/>
    </row>
    <row r="154" spans="1:14" ht="11.25">
      <c r="A154" s="455" t="s">
        <v>46</v>
      </c>
      <c r="B154" s="455"/>
      <c r="C154" s="455"/>
      <c r="D154" s="455"/>
      <c r="E154" s="455"/>
      <c r="F154" s="455"/>
      <c r="G154" s="455"/>
      <c r="H154" s="455"/>
      <c r="I154" s="455"/>
      <c r="J154" s="455"/>
      <c r="K154" s="455"/>
      <c r="L154" s="455"/>
      <c r="M154" s="455"/>
      <c r="N154" s="455"/>
    </row>
    <row r="155" spans="1:14" ht="11.25">
      <c r="A155" s="455" t="s">
        <v>47</v>
      </c>
      <c r="B155" s="455"/>
      <c r="C155" s="455"/>
      <c r="D155" s="455"/>
      <c r="E155" s="455"/>
      <c r="F155" s="455"/>
      <c r="G155" s="455"/>
      <c r="H155" s="455"/>
      <c r="I155" s="455"/>
      <c r="J155" s="455"/>
      <c r="K155" s="455"/>
      <c r="L155" s="455"/>
      <c r="M155" s="455"/>
      <c r="N155" s="455"/>
    </row>
    <row r="156" spans="1:14" ht="11.25">
      <c r="A156" s="455" t="s">
        <v>48</v>
      </c>
      <c r="B156" s="455"/>
      <c r="C156" s="455"/>
      <c r="D156" s="455"/>
      <c r="E156" s="455"/>
      <c r="F156" s="455"/>
      <c r="G156" s="455"/>
      <c r="H156" s="455"/>
      <c r="I156" s="455"/>
      <c r="J156" s="455"/>
      <c r="K156" s="455"/>
      <c r="L156" s="455"/>
      <c r="M156" s="455"/>
      <c r="N156" s="455"/>
    </row>
    <row r="157" spans="1:14" ht="11.25">
      <c r="A157" s="455" t="s">
        <v>49</v>
      </c>
      <c r="B157" s="455"/>
      <c r="C157" s="455"/>
      <c r="D157" s="455"/>
      <c r="E157" s="455"/>
      <c r="F157" s="455"/>
      <c r="G157" s="455"/>
      <c r="H157" s="455"/>
      <c r="I157" s="455"/>
      <c r="J157" s="455"/>
      <c r="K157" s="455"/>
      <c r="L157" s="455"/>
      <c r="M157" s="455"/>
      <c r="N157" s="455"/>
    </row>
    <row r="158" spans="1:14" ht="11.25">
      <c r="A158" s="455" t="s">
        <v>50</v>
      </c>
      <c r="B158" s="455"/>
      <c r="C158" s="455"/>
      <c r="D158" s="455"/>
      <c r="E158" s="455"/>
      <c r="F158" s="455"/>
      <c r="G158" s="455"/>
      <c r="H158" s="455"/>
      <c r="I158" s="455"/>
      <c r="J158" s="455"/>
      <c r="K158" s="455"/>
      <c r="L158" s="455"/>
      <c r="M158" s="455"/>
      <c r="N158" s="455"/>
    </row>
    <row r="159" spans="1:14" ht="11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1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1.25">
      <c r="A161" s="3" t="s">
        <v>51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</sheetData>
  <sheetProtection/>
  <mergeCells count="76">
    <mergeCell ref="A67:M67"/>
    <mergeCell ref="A157:N157"/>
    <mergeCell ref="A158:N158"/>
    <mergeCell ref="A140:N140"/>
    <mergeCell ref="B6:E6"/>
    <mergeCell ref="B7:E7"/>
    <mergeCell ref="B8:E8"/>
    <mergeCell ref="B9:E9"/>
    <mergeCell ref="B10:E10"/>
    <mergeCell ref="A151:N151"/>
    <mergeCell ref="A152:N152"/>
    <mergeCell ref="A153:N153"/>
    <mergeCell ref="A154:N154"/>
    <mergeCell ref="A155:N155"/>
    <mergeCell ref="A156:N156"/>
    <mergeCell ref="A145:N145"/>
    <mergeCell ref="A146:N146"/>
    <mergeCell ref="A147:N147"/>
    <mergeCell ref="A148:N148"/>
    <mergeCell ref="A149:N149"/>
    <mergeCell ref="A150:N150"/>
    <mergeCell ref="A141:N141"/>
    <mergeCell ref="A142:N142"/>
    <mergeCell ref="A139:N139"/>
    <mergeCell ref="A143:N143"/>
    <mergeCell ref="A144:N144"/>
    <mergeCell ref="A137:N137"/>
    <mergeCell ref="A138:N138"/>
    <mergeCell ref="A2:N2"/>
    <mergeCell ref="A3:N3"/>
    <mergeCell ref="N12:N15"/>
    <mergeCell ref="D13:D15"/>
    <mergeCell ref="E13:E15"/>
    <mergeCell ref="F13:F15"/>
    <mergeCell ref="G13:G15"/>
    <mergeCell ref="E135:I135"/>
    <mergeCell ref="A12:A15"/>
    <mergeCell ref="B12:B15"/>
    <mergeCell ref="C12:C15"/>
    <mergeCell ref="D12:L12"/>
    <mergeCell ref="M12:M15"/>
    <mergeCell ref="G18:G34"/>
    <mergeCell ref="H18:H34"/>
    <mergeCell ref="I18:I34"/>
    <mergeCell ref="J18:J34"/>
    <mergeCell ref="A18:A34"/>
    <mergeCell ref="B18:B34"/>
    <mergeCell ref="C18:C34"/>
    <mergeCell ref="E18:E34"/>
    <mergeCell ref="F18:F34"/>
    <mergeCell ref="A17:N17"/>
    <mergeCell ref="H13:H15"/>
    <mergeCell ref="I13:I15"/>
    <mergeCell ref="K18:K34"/>
    <mergeCell ref="L18:L34"/>
    <mergeCell ref="M18:M34"/>
    <mergeCell ref="N18:N34"/>
    <mergeCell ref="J13:J15"/>
    <mergeCell ref="K13:L13"/>
    <mergeCell ref="L14:L15"/>
    <mergeCell ref="B35:B50"/>
    <mergeCell ref="A35:A50"/>
    <mergeCell ref="C35:C50"/>
    <mergeCell ref="E35:E50"/>
    <mergeCell ref="G35:G50"/>
    <mergeCell ref="M35:M50"/>
    <mergeCell ref="A124:N124"/>
    <mergeCell ref="A129:N129"/>
    <mergeCell ref="A132:N132"/>
    <mergeCell ref="N35:N50"/>
    <mergeCell ref="H35:H50"/>
    <mergeCell ref="F35:F50"/>
    <mergeCell ref="I35:I50"/>
    <mergeCell ref="J35:J50"/>
    <mergeCell ref="K35:K50"/>
    <mergeCell ref="L35:L50"/>
  </mergeCells>
  <hyperlinks>
    <hyperlink ref="J13" location="_ftn1" display="_ftn1"/>
    <hyperlink ref="A161" location="_ftnref1" display="_ftnref1"/>
  </hyperlinks>
  <printOptions/>
  <pageMargins left="0.17" right="0.17" top="0.21" bottom="0.16" header="0.31496062992125984" footer="0.31496062992125984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9"/>
  <sheetViews>
    <sheetView tabSelected="1" view="pageBreakPreview" zoomScaleSheetLayoutView="100" zoomScalePageLayoutView="0" workbookViewId="0" topLeftCell="A1">
      <selection activeCell="C24" sqref="C24"/>
    </sheetView>
  </sheetViews>
  <sheetFormatPr defaultColWidth="9.140625" defaultRowHeight="15"/>
  <cols>
    <col min="1" max="1" width="9.00390625" style="1" customWidth="1"/>
    <col min="2" max="2" width="9.140625" style="1" customWidth="1"/>
    <col min="3" max="3" width="11.140625" style="1" customWidth="1"/>
    <col min="4" max="4" width="21.8515625" style="1" customWidth="1"/>
    <col min="5" max="5" width="22.57421875" style="1" customWidth="1"/>
    <col min="6" max="6" width="16.140625" style="1" customWidth="1"/>
    <col min="7" max="7" width="8.140625" style="1" customWidth="1"/>
    <col min="8" max="8" width="8.7109375" style="1" customWidth="1"/>
    <col min="9" max="9" width="13.8515625" style="1" customWidth="1"/>
    <col min="10" max="10" width="11.8515625" style="1" customWidth="1"/>
    <col min="11" max="11" width="16.00390625" style="1" customWidth="1"/>
    <col min="12" max="12" width="10.8515625" style="1" customWidth="1"/>
    <col min="13" max="13" width="9.7109375" style="1" customWidth="1"/>
    <col min="14" max="14" width="8.7109375" style="1" customWidth="1"/>
    <col min="15" max="16384" width="9.140625" style="1" customWidth="1"/>
  </cols>
  <sheetData>
    <row r="1" spans="1:14" ht="59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1413</v>
      </c>
      <c r="L1" s="17"/>
      <c r="M1" s="17"/>
      <c r="N1" s="17"/>
    </row>
    <row r="2" spans="1:14" ht="11.25">
      <c r="A2" s="456" t="s">
        <v>72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</row>
    <row r="3" spans="1:14" ht="11.25">
      <c r="A3" s="456" t="s">
        <v>0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</row>
    <row r="4" spans="1:14" ht="15" customHeight="1">
      <c r="A4" s="17"/>
      <c r="B4" s="18"/>
      <c r="C4" s="17"/>
      <c r="D4" s="17"/>
      <c r="E4" s="17"/>
      <c r="F4" s="17" t="s">
        <v>1</v>
      </c>
      <c r="G4" s="19">
        <v>2012</v>
      </c>
      <c r="H4" s="17" t="s">
        <v>2</v>
      </c>
      <c r="I4" s="17"/>
      <c r="J4" s="17"/>
      <c r="K4" s="17"/>
      <c r="L4" s="17"/>
      <c r="M4" s="17"/>
      <c r="N4" s="17"/>
    </row>
    <row r="5" spans="1:14" ht="11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31.5" hidden="1">
      <c r="A6" s="52" t="s">
        <v>3</v>
      </c>
      <c r="B6" s="445" t="s">
        <v>52</v>
      </c>
      <c r="C6" s="437"/>
      <c r="D6" s="437"/>
      <c r="E6" s="437"/>
      <c r="F6" s="17"/>
      <c r="G6" s="17"/>
      <c r="H6" s="17"/>
      <c r="I6" s="17"/>
      <c r="J6" s="17"/>
      <c r="K6" s="17"/>
      <c r="L6" s="17"/>
      <c r="M6" s="17"/>
      <c r="N6" s="17"/>
    </row>
    <row r="7" spans="1:14" ht="56.25" customHeight="1" hidden="1">
      <c r="A7" s="52" t="s">
        <v>4</v>
      </c>
      <c r="B7" s="459" t="s">
        <v>255</v>
      </c>
      <c r="C7" s="459"/>
      <c r="D7" s="459"/>
      <c r="E7" s="459"/>
      <c r="F7" s="17"/>
      <c r="G7" s="17"/>
      <c r="H7" s="17"/>
      <c r="I7" s="17"/>
      <c r="J7" s="17"/>
      <c r="K7" s="17"/>
      <c r="L7" s="17"/>
      <c r="M7" s="17"/>
      <c r="N7" s="17"/>
    </row>
    <row r="8" spans="1:14" ht="11.25" hidden="1">
      <c r="A8" s="52" t="s">
        <v>5</v>
      </c>
      <c r="B8" s="445">
        <v>7713652964</v>
      </c>
      <c r="C8" s="445"/>
      <c r="D8" s="445"/>
      <c r="E8" s="445"/>
      <c r="F8" s="17"/>
      <c r="G8" s="17"/>
      <c r="H8" s="17"/>
      <c r="I8" s="17"/>
      <c r="J8" s="17"/>
      <c r="K8" s="17"/>
      <c r="L8" s="17"/>
      <c r="M8" s="17"/>
      <c r="N8" s="17"/>
    </row>
    <row r="9" spans="1:14" ht="11.25" hidden="1">
      <c r="A9" s="52" t="s">
        <v>6</v>
      </c>
      <c r="B9" s="445">
        <v>771301001</v>
      </c>
      <c r="C9" s="445"/>
      <c r="D9" s="445"/>
      <c r="E9" s="445"/>
      <c r="F9" s="17"/>
      <c r="G9" s="17"/>
      <c r="H9" s="17"/>
      <c r="I9" s="17"/>
      <c r="J9" s="17"/>
      <c r="K9" s="17"/>
      <c r="L9" s="17"/>
      <c r="M9" s="17"/>
      <c r="N9" s="17"/>
    </row>
    <row r="10" spans="1:14" ht="11.25" hidden="1">
      <c r="A10" s="52" t="s">
        <v>7</v>
      </c>
      <c r="B10" s="437"/>
      <c r="C10" s="437"/>
      <c r="D10" s="437"/>
      <c r="E10" s="43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1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s="54" customFormat="1" ht="9.75">
      <c r="A12" s="529" t="s">
        <v>8</v>
      </c>
      <c r="B12" s="529" t="s">
        <v>9</v>
      </c>
      <c r="C12" s="529" t="s">
        <v>10</v>
      </c>
      <c r="D12" s="529" t="s">
        <v>11</v>
      </c>
      <c r="E12" s="529"/>
      <c r="F12" s="529"/>
      <c r="G12" s="529"/>
      <c r="H12" s="529"/>
      <c r="I12" s="529"/>
      <c r="J12" s="529"/>
      <c r="K12" s="529"/>
      <c r="L12" s="529"/>
      <c r="M12" s="529" t="s">
        <v>12</v>
      </c>
      <c r="N12" s="529" t="s">
        <v>13</v>
      </c>
    </row>
    <row r="13" spans="1:14" s="54" customFormat="1" ht="21.75" customHeight="1">
      <c r="A13" s="529"/>
      <c r="B13" s="529"/>
      <c r="C13" s="529"/>
      <c r="D13" s="529" t="s">
        <v>14</v>
      </c>
      <c r="E13" s="529" t="s">
        <v>15</v>
      </c>
      <c r="F13" s="529" t="s">
        <v>16</v>
      </c>
      <c r="G13" s="529" t="s">
        <v>17</v>
      </c>
      <c r="H13" s="529" t="s">
        <v>18</v>
      </c>
      <c r="I13" s="529" t="s">
        <v>142</v>
      </c>
      <c r="J13" s="530" t="s">
        <v>19</v>
      </c>
      <c r="K13" s="529" t="s">
        <v>20</v>
      </c>
      <c r="L13" s="529"/>
      <c r="M13" s="529"/>
      <c r="N13" s="529"/>
    </row>
    <row r="14" spans="1:14" s="54" customFormat="1" ht="19.5" customHeight="1">
      <c r="A14" s="529"/>
      <c r="B14" s="529"/>
      <c r="C14" s="529"/>
      <c r="D14" s="529"/>
      <c r="E14" s="529"/>
      <c r="F14" s="529"/>
      <c r="G14" s="529"/>
      <c r="H14" s="529"/>
      <c r="I14" s="529"/>
      <c r="J14" s="530"/>
      <c r="K14" s="419" t="s">
        <v>21</v>
      </c>
      <c r="L14" s="529" t="s">
        <v>23</v>
      </c>
      <c r="M14" s="529"/>
      <c r="N14" s="529"/>
    </row>
    <row r="15" spans="1:14" s="54" customFormat="1" ht="52.5" customHeight="1">
      <c r="A15" s="529"/>
      <c r="B15" s="529"/>
      <c r="C15" s="529"/>
      <c r="D15" s="529"/>
      <c r="E15" s="529"/>
      <c r="F15" s="529"/>
      <c r="G15" s="529"/>
      <c r="H15" s="529"/>
      <c r="I15" s="529"/>
      <c r="J15" s="530"/>
      <c r="K15" s="419" t="s">
        <v>22</v>
      </c>
      <c r="L15" s="529"/>
      <c r="M15" s="529"/>
      <c r="N15" s="529"/>
    </row>
    <row r="16" spans="1:14" s="54" customFormat="1" ht="13.5" customHeight="1">
      <c r="A16" s="420">
        <v>1</v>
      </c>
      <c r="B16" s="420">
        <v>2</v>
      </c>
      <c r="C16" s="420">
        <v>3</v>
      </c>
      <c r="D16" s="420">
        <v>4</v>
      </c>
      <c r="E16" s="420">
        <v>5</v>
      </c>
      <c r="F16" s="420">
        <v>6</v>
      </c>
      <c r="G16" s="420">
        <v>7</v>
      </c>
      <c r="H16" s="420">
        <v>8</v>
      </c>
      <c r="I16" s="420">
        <v>9</v>
      </c>
      <c r="J16" s="420">
        <v>10</v>
      </c>
      <c r="K16" s="420">
        <v>11</v>
      </c>
      <c r="L16" s="420">
        <v>12</v>
      </c>
      <c r="M16" s="420">
        <v>13</v>
      </c>
      <c r="N16" s="420">
        <v>14</v>
      </c>
    </row>
    <row r="17" spans="1:14" s="62" customFormat="1" ht="9.75">
      <c r="A17" s="534" t="s">
        <v>171</v>
      </c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34"/>
      <c r="N17" s="420"/>
    </row>
    <row r="18" spans="1:14" s="54" customFormat="1" ht="41.25">
      <c r="A18" s="421" t="s">
        <v>602</v>
      </c>
      <c r="B18" s="422" t="s">
        <v>483</v>
      </c>
      <c r="C18" s="420">
        <v>4560227</v>
      </c>
      <c r="D18" s="423" t="s">
        <v>1405</v>
      </c>
      <c r="E18" s="424" t="s">
        <v>1414</v>
      </c>
      <c r="F18" s="420" t="s">
        <v>257</v>
      </c>
      <c r="G18" s="420" t="s">
        <v>60</v>
      </c>
      <c r="H18" s="420">
        <v>1</v>
      </c>
      <c r="I18" s="425">
        <v>7507.7</v>
      </c>
      <c r="J18" s="426">
        <v>0.3</v>
      </c>
      <c r="K18" s="427" t="s">
        <v>1404</v>
      </c>
      <c r="L18" s="420" t="s">
        <v>237</v>
      </c>
      <c r="M18" s="420" t="s">
        <v>59</v>
      </c>
      <c r="N18" s="420"/>
    </row>
    <row r="19" spans="1:14" s="54" customFormat="1" ht="41.25">
      <c r="A19" s="421" t="s">
        <v>602</v>
      </c>
      <c r="B19" s="422" t="s">
        <v>483</v>
      </c>
      <c r="C19" s="420">
        <v>4560227</v>
      </c>
      <c r="D19" s="423" t="s">
        <v>1406</v>
      </c>
      <c r="E19" s="424" t="s">
        <v>1415</v>
      </c>
      <c r="F19" s="420" t="s">
        <v>257</v>
      </c>
      <c r="G19" s="420" t="s">
        <v>60</v>
      </c>
      <c r="H19" s="420">
        <v>1</v>
      </c>
      <c r="I19" s="425">
        <v>3879</v>
      </c>
      <c r="J19" s="426">
        <v>0.3</v>
      </c>
      <c r="K19" s="427" t="s">
        <v>1404</v>
      </c>
      <c r="L19" s="420" t="s">
        <v>237</v>
      </c>
      <c r="M19" s="420" t="s">
        <v>59</v>
      </c>
      <c r="N19" s="420"/>
    </row>
    <row r="20" spans="1:14" s="54" customFormat="1" ht="41.25">
      <c r="A20" s="421" t="s">
        <v>602</v>
      </c>
      <c r="B20" s="422" t="s">
        <v>483</v>
      </c>
      <c r="C20" s="420">
        <v>4560227</v>
      </c>
      <c r="D20" s="423" t="s">
        <v>1407</v>
      </c>
      <c r="E20" s="424" t="s">
        <v>1416</v>
      </c>
      <c r="F20" s="420" t="s">
        <v>257</v>
      </c>
      <c r="G20" s="420" t="s">
        <v>60</v>
      </c>
      <c r="H20" s="420">
        <v>1</v>
      </c>
      <c r="I20" s="425">
        <v>5327.55</v>
      </c>
      <c r="J20" s="426">
        <v>0.3</v>
      </c>
      <c r="K20" s="427" t="s">
        <v>1404</v>
      </c>
      <c r="L20" s="420" t="s">
        <v>237</v>
      </c>
      <c r="M20" s="420" t="s">
        <v>59</v>
      </c>
      <c r="N20" s="420"/>
    </row>
    <row r="21" spans="1:14" s="2" customFormat="1" ht="41.25">
      <c r="A21" s="421" t="s">
        <v>602</v>
      </c>
      <c r="B21" s="422" t="s">
        <v>483</v>
      </c>
      <c r="C21" s="420">
        <v>4560227</v>
      </c>
      <c r="D21" s="423" t="s">
        <v>1408</v>
      </c>
      <c r="E21" s="424" t="s">
        <v>1417</v>
      </c>
      <c r="F21" s="420" t="s">
        <v>257</v>
      </c>
      <c r="G21" s="420" t="s">
        <v>60</v>
      </c>
      <c r="H21" s="428">
        <v>1</v>
      </c>
      <c r="I21" s="425">
        <v>4737.42</v>
      </c>
      <c r="J21" s="426">
        <v>0.3</v>
      </c>
      <c r="K21" s="427" t="s">
        <v>1404</v>
      </c>
      <c r="L21" s="420" t="s">
        <v>75</v>
      </c>
      <c r="M21" s="420" t="s">
        <v>59</v>
      </c>
      <c r="N21" s="420"/>
    </row>
    <row r="22" spans="1:14" s="2" customFormat="1" ht="41.25">
      <c r="A22" s="421" t="s">
        <v>602</v>
      </c>
      <c r="B22" s="422" t="s">
        <v>483</v>
      </c>
      <c r="C22" s="420">
        <v>4560227</v>
      </c>
      <c r="D22" s="423" t="s">
        <v>1409</v>
      </c>
      <c r="E22" s="424" t="s">
        <v>1418</v>
      </c>
      <c r="F22" s="420" t="s">
        <v>257</v>
      </c>
      <c r="G22" s="420" t="s">
        <v>60</v>
      </c>
      <c r="H22" s="428">
        <v>1</v>
      </c>
      <c r="I22" s="425">
        <v>2600</v>
      </c>
      <c r="J22" s="426">
        <v>0.3</v>
      </c>
      <c r="K22" s="427" t="s">
        <v>1404</v>
      </c>
      <c r="L22" s="420" t="s">
        <v>75</v>
      </c>
      <c r="M22" s="420" t="s">
        <v>59</v>
      </c>
      <c r="N22" s="420"/>
    </row>
    <row r="23" spans="1:14" s="2" customFormat="1" ht="49.5" customHeight="1">
      <c r="A23" s="421" t="s">
        <v>602</v>
      </c>
      <c r="B23" s="422" t="s">
        <v>483</v>
      </c>
      <c r="C23" s="420">
        <v>4560227</v>
      </c>
      <c r="D23" s="423" t="s">
        <v>1410</v>
      </c>
      <c r="E23" s="424" t="s">
        <v>1419</v>
      </c>
      <c r="F23" s="420" t="s">
        <v>257</v>
      </c>
      <c r="G23" s="420" t="s">
        <v>60</v>
      </c>
      <c r="H23" s="420">
        <v>1</v>
      </c>
      <c r="I23" s="425">
        <v>4383</v>
      </c>
      <c r="J23" s="427">
        <v>0.3</v>
      </c>
      <c r="K23" s="427" t="s">
        <v>1404</v>
      </c>
      <c r="L23" s="420" t="s">
        <v>234</v>
      </c>
      <c r="M23" s="420" t="s">
        <v>59</v>
      </c>
      <c r="N23" s="420"/>
    </row>
    <row r="24" spans="1:14" ht="53.25" customHeight="1">
      <c r="A24" s="420" t="s">
        <v>1421</v>
      </c>
      <c r="B24" s="422" t="s">
        <v>483</v>
      </c>
      <c r="C24" s="420">
        <v>7492060</v>
      </c>
      <c r="D24" s="423" t="s">
        <v>1420</v>
      </c>
      <c r="E24" s="434" t="s">
        <v>1422</v>
      </c>
      <c r="F24" s="420" t="s">
        <v>257</v>
      </c>
      <c r="G24" s="420" t="s">
        <v>60</v>
      </c>
      <c r="H24" s="428">
        <v>1</v>
      </c>
      <c r="I24" s="429">
        <v>750</v>
      </c>
      <c r="J24" s="426">
        <v>0.3</v>
      </c>
      <c r="K24" s="430" t="s">
        <v>1423</v>
      </c>
      <c r="L24" s="420" t="s">
        <v>237</v>
      </c>
      <c r="M24" s="420" t="s">
        <v>59</v>
      </c>
      <c r="N24" s="420"/>
    </row>
    <row r="25" spans="1:14" ht="11.25">
      <c r="A25" s="535" t="s">
        <v>254</v>
      </c>
      <c r="B25" s="535"/>
      <c r="C25" s="535"/>
      <c r="D25" s="535"/>
      <c r="E25" s="535"/>
      <c r="F25" s="535"/>
      <c r="G25" s="535"/>
      <c r="H25" s="535"/>
      <c r="I25" s="535"/>
      <c r="J25" s="535"/>
      <c r="K25" s="535"/>
      <c r="L25" s="535"/>
      <c r="M25" s="535"/>
      <c r="N25" s="535"/>
    </row>
    <row r="26" spans="1:14" s="71" customFormat="1" ht="71.25" customHeight="1">
      <c r="A26" s="422" t="s">
        <v>621</v>
      </c>
      <c r="B26" s="422" t="s">
        <v>483</v>
      </c>
      <c r="C26" s="420">
        <v>9010020</v>
      </c>
      <c r="D26" s="423" t="s">
        <v>1420</v>
      </c>
      <c r="E26" s="422" t="s">
        <v>1401</v>
      </c>
      <c r="F26" s="420" t="s">
        <v>257</v>
      </c>
      <c r="G26" s="420" t="s">
        <v>1060</v>
      </c>
      <c r="H26" s="420" t="s">
        <v>55</v>
      </c>
      <c r="I26" s="431">
        <v>2313840.64</v>
      </c>
      <c r="J26" s="427">
        <v>0.3</v>
      </c>
      <c r="K26" s="432" t="s">
        <v>58</v>
      </c>
      <c r="L26" s="420" t="s">
        <v>282</v>
      </c>
      <c r="M26" s="420" t="s">
        <v>59</v>
      </c>
      <c r="N26" s="420" t="s">
        <v>1412</v>
      </c>
    </row>
    <row r="27" spans="1:14" s="71" customFormat="1" ht="71.25" customHeight="1">
      <c r="A27" s="422" t="s">
        <v>1424</v>
      </c>
      <c r="B27" s="422" t="s">
        <v>483</v>
      </c>
      <c r="C27" s="420">
        <v>4560227</v>
      </c>
      <c r="D27" s="423"/>
      <c r="E27" s="422" t="s">
        <v>1426</v>
      </c>
      <c r="F27" s="420" t="s">
        <v>257</v>
      </c>
      <c r="G27" s="420" t="s">
        <v>60</v>
      </c>
      <c r="H27" s="420">
        <v>1</v>
      </c>
      <c r="I27" s="431">
        <v>999153.23</v>
      </c>
      <c r="J27" s="427">
        <v>0.3</v>
      </c>
      <c r="K27" s="435">
        <v>41000</v>
      </c>
      <c r="L27" s="435">
        <v>41000</v>
      </c>
      <c r="M27" s="420" t="s">
        <v>59</v>
      </c>
      <c r="N27" s="420"/>
    </row>
    <row r="28" spans="1:14" s="71" customFormat="1" ht="71.25" customHeight="1">
      <c r="A28" s="422" t="s">
        <v>1424</v>
      </c>
      <c r="B28" s="422" t="s">
        <v>483</v>
      </c>
      <c r="C28" s="420">
        <v>4560227</v>
      </c>
      <c r="D28" s="423" t="s">
        <v>1425</v>
      </c>
      <c r="E28" s="422" t="s">
        <v>1427</v>
      </c>
      <c r="F28" s="420" t="s">
        <v>257</v>
      </c>
      <c r="G28" s="420" t="s">
        <v>60</v>
      </c>
      <c r="H28" s="420">
        <v>1</v>
      </c>
      <c r="I28" s="431">
        <v>500</v>
      </c>
      <c r="J28" s="427">
        <v>0.3</v>
      </c>
      <c r="K28" s="435">
        <v>41000</v>
      </c>
      <c r="L28" s="420" t="s">
        <v>510</v>
      </c>
      <c r="M28" s="420" t="s">
        <v>59</v>
      </c>
      <c r="N28" s="420"/>
    </row>
    <row r="29" spans="1:14" s="71" customFormat="1" ht="84" customHeight="1">
      <c r="A29" s="422" t="s">
        <v>650</v>
      </c>
      <c r="B29" s="422" t="s">
        <v>438</v>
      </c>
      <c r="C29" s="420">
        <v>6022020</v>
      </c>
      <c r="D29" s="423" t="s">
        <v>1412</v>
      </c>
      <c r="E29" s="422" t="s">
        <v>1402</v>
      </c>
      <c r="F29" s="420" t="s">
        <v>257</v>
      </c>
      <c r="G29" s="420" t="s">
        <v>60</v>
      </c>
      <c r="H29" s="433" t="s">
        <v>55</v>
      </c>
      <c r="I29" s="431">
        <v>390</v>
      </c>
      <c r="J29" s="427"/>
      <c r="K29" s="420" t="s">
        <v>58</v>
      </c>
      <c r="L29" s="420" t="s">
        <v>283</v>
      </c>
      <c r="M29" s="420" t="s">
        <v>1403</v>
      </c>
      <c r="N29" s="420" t="s">
        <v>55</v>
      </c>
    </row>
    <row r="30" spans="1:14" ht="11.25" hidden="1">
      <c r="A30" s="538" t="s">
        <v>291</v>
      </c>
      <c r="B30" s="538"/>
      <c r="C30" s="538"/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</row>
    <row r="31" spans="1:14" ht="11.25" hidden="1">
      <c r="A31" s="491" t="s">
        <v>292</v>
      </c>
      <c r="B31" s="491"/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</row>
    <row r="32" spans="1:14" ht="101.25" hidden="1">
      <c r="A32" s="28" t="s">
        <v>293</v>
      </c>
      <c r="B32" s="76" t="s">
        <v>294</v>
      </c>
      <c r="C32" s="404">
        <v>4560227</v>
      </c>
      <c r="D32" s="90" t="s">
        <v>295</v>
      </c>
      <c r="E32" s="91" t="s">
        <v>296</v>
      </c>
      <c r="F32" s="92" t="s">
        <v>297</v>
      </c>
      <c r="G32" s="404" t="s">
        <v>60</v>
      </c>
      <c r="H32" s="76">
        <v>1</v>
      </c>
      <c r="I32" s="82">
        <v>38296.76</v>
      </c>
      <c r="J32" s="93" t="s">
        <v>298</v>
      </c>
      <c r="K32" s="90" t="s">
        <v>299</v>
      </c>
      <c r="L32" s="90" t="s">
        <v>300</v>
      </c>
      <c r="M32" s="76" t="s">
        <v>301</v>
      </c>
      <c r="N32" s="76"/>
    </row>
    <row r="33" spans="1:14" ht="101.25" hidden="1">
      <c r="A33" s="28" t="s">
        <v>293</v>
      </c>
      <c r="B33" s="76" t="s">
        <v>294</v>
      </c>
      <c r="C33" s="404">
        <v>4560227</v>
      </c>
      <c r="D33" s="90" t="s">
        <v>302</v>
      </c>
      <c r="E33" s="94" t="s">
        <v>303</v>
      </c>
      <c r="F33" s="92" t="s">
        <v>297</v>
      </c>
      <c r="G33" s="404" t="s">
        <v>60</v>
      </c>
      <c r="H33" s="76">
        <v>1</v>
      </c>
      <c r="I33" s="82">
        <v>30013.36</v>
      </c>
      <c r="J33" s="93" t="s">
        <v>304</v>
      </c>
      <c r="K33" s="90" t="s">
        <v>299</v>
      </c>
      <c r="L33" s="90" t="s">
        <v>300</v>
      </c>
      <c r="M33" s="76" t="s">
        <v>301</v>
      </c>
      <c r="N33" s="76"/>
    </row>
    <row r="34" spans="1:14" ht="101.25" hidden="1">
      <c r="A34" s="28" t="s">
        <v>293</v>
      </c>
      <c r="B34" s="76" t="s">
        <v>294</v>
      </c>
      <c r="C34" s="404">
        <v>4560227</v>
      </c>
      <c r="D34" s="90" t="s">
        <v>305</v>
      </c>
      <c r="E34" s="91" t="s">
        <v>306</v>
      </c>
      <c r="F34" s="92" t="s">
        <v>297</v>
      </c>
      <c r="G34" s="404" t="s">
        <v>60</v>
      </c>
      <c r="H34" s="76">
        <v>1</v>
      </c>
      <c r="I34" s="82">
        <v>30653</v>
      </c>
      <c r="J34" s="93" t="s">
        <v>304</v>
      </c>
      <c r="K34" s="90" t="s">
        <v>299</v>
      </c>
      <c r="L34" s="90" t="s">
        <v>300</v>
      </c>
      <c r="M34" s="76" t="s">
        <v>301</v>
      </c>
      <c r="N34" s="76"/>
    </row>
    <row r="35" spans="1:14" ht="101.25" hidden="1">
      <c r="A35" s="28" t="s">
        <v>293</v>
      </c>
      <c r="B35" s="76" t="s">
        <v>294</v>
      </c>
      <c r="C35" s="404">
        <v>4560227</v>
      </c>
      <c r="D35" s="90" t="s">
        <v>307</v>
      </c>
      <c r="E35" s="91" t="s">
        <v>308</v>
      </c>
      <c r="F35" s="92" t="s">
        <v>297</v>
      </c>
      <c r="G35" s="404" t="s">
        <v>60</v>
      </c>
      <c r="H35" s="76">
        <v>1</v>
      </c>
      <c r="I35" s="82">
        <v>38063.44</v>
      </c>
      <c r="J35" s="93" t="s">
        <v>304</v>
      </c>
      <c r="K35" s="90" t="s">
        <v>309</v>
      </c>
      <c r="L35" s="90" t="s">
        <v>300</v>
      </c>
      <c r="M35" s="76" t="s">
        <v>301</v>
      </c>
      <c r="N35" s="76"/>
    </row>
    <row r="36" spans="1:14" ht="67.5" hidden="1">
      <c r="A36" s="28" t="s">
        <v>310</v>
      </c>
      <c r="B36" s="76" t="s">
        <v>311</v>
      </c>
      <c r="C36" s="404">
        <v>9460000</v>
      </c>
      <c r="D36" s="90" t="s">
        <v>312</v>
      </c>
      <c r="E36" s="92" t="s">
        <v>313</v>
      </c>
      <c r="F36" s="92" t="s">
        <v>297</v>
      </c>
      <c r="G36" s="404" t="s">
        <v>60</v>
      </c>
      <c r="H36" s="76">
        <v>1</v>
      </c>
      <c r="I36" s="82">
        <v>4137.92</v>
      </c>
      <c r="J36" s="93" t="s">
        <v>304</v>
      </c>
      <c r="K36" s="90" t="s">
        <v>299</v>
      </c>
      <c r="L36" s="90" t="s">
        <v>314</v>
      </c>
      <c r="M36" s="76" t="s">
        <v>301</v>
      </c>
      <c r="N36" s="76"/>
    </row>
    <row r="37" spans="1:14" ht="67.5" hidden="1">
      <c r="A37" s="28" t="s">
        <v>315</v>
      </c>
      <c r="B37" s="76" t="s">
        <v>147</v>
      </c>
      <c r="C37" s="404">
        <v>7523090</v>
      </c>
      <c r="D37" s="90" t="s">
        <v>316</v>
      </c>
      <c r="E37" s="92" t="s">
        <v>317</v>
      </c>
      <c r="F37" s="92" t="s">
        <v>318</v>
      </c>
      <c r="G37" s="404" t="s">
        <v>60</v>
      </c>
      <c r="H37" s="76">
        <v>1</v>
      </c>
      <c r="I37" s="82">
        <v>1118.02</v>
      </c>
      <c r="J37" s="76" t="s">
        <v>319</v>
      </c>
      <c r="K37" s="90" t="s">
        <v>299</v>
      </c>
      <c r="L37" s="90" t="s">
        <v>300</v>
      </c>
      <c r="M37" s="76" t="s">
        <v>301</v>
      </c>
      <c r="N37" s="76"/>
    </row>
    <row r="38" spans="1:14" ht="56.25" hidden="1">
      <c r="A38" s="95" t="s">
        <v>320</v>
      </c>
      <c r="B38" s="96" t="s">
        <v>321</v>
      </c>
      <c r="C38" s="96">
        <v>4010416</v>
      </c>
      <c r="D38" s="97"/>
      <c r="E38" s="98" t="s">
        <v>322</v>
      </c>
      <c r="F38" s="99" t="s">
        <v>323</v>
      </c>
      <c r="G38" s="96" t="s">
        <v>60</v>
      </c>
      <c r="H38" s="96">
        <v>1</v>
      </c>
      <c r="I38" s="100">
        <v>594</v>
      </c>
      <c r="J38" s="96" t="s">
        <v>324</v>
      </c>
      <c r="K38" s="97" t="s">
        <v>325</v>
      </c>
      <c r="L38" s="97" t="s">
        <v>300</v>
      </c>
      <c r="M38" s="101" t="s">
        <v>326</v>
      </c>
      <c r="N38" s="76"/>
    </row>
    <row r="39" spans="1:14" ht="56.25" hidden="1">
      <c r="A39" s="95" t="s">
        <v>320</v>
      </c>
      <c r="B39" s="96" t="s">
        <v>321</v>
      </c>
      <c r="C39" s="96">
        <v>4010416</v>
      </c>
      <c r="D39" s="97"/>
      <c r="E39" s="98" t="s">
        <v>327</v>
      </c>
      <c r="F39" s="99" t="s">
        <v>323</v>
      </c>
      <c r="G39" s="96" t="s">
        <v>60</v>
      </c>
      <c r="H39" s="96">
        <v>1</v>
      </c>
      <c r="I39" s="100">
        <v>391.38</v>
      </c>
      <c r="J39" s="96" t="s">
        <v>324</v>
      </c>
      <c r="K39" s="97" t="s">
        <v>325</v>
      </c>
      <c r="L39" s="97" t="s">
        <v>300</v>
      </c>
      <c r="M39" s="101" t="s">
        <v>326</v>
      </c>
      <c r="N39" s="76"/>
    </row>
    <row r="40" spans="1:14" ht="56.25" hidden="1">
      <c r="A40" s="95" t="s">
        <v>320</v>
      </c>
      <c r="B40" s="96" t="s">
        <v>321</v>
      </c>
      <c r="C40" s="96">
        <v>4010416</v>
      </c>
      <c r="D40" s="97"/>
      <c r="E40" s="98" t="s">
        <v>328</v>
      </c>
      <c r="F40" s="99" t="s">
        <v>323</v>
      </c>
      <c r="G40" s="96" t="s">
        <v>60</v>
      </c>
      <c r="H40" s="96">
        <v>1</v>
      </c>
      <c r="I40" s="100">
        <v>128.15</v>
      </c>
      <c r="J40" s="96" t="s">
        <v>324</v>
      </c>
      <c r="K40" s="97" t="s">
        <v>325</v>
      </c>
      <c r="L40" s="97" t="s">
        <v>300</v>
      </c>
      <c r="M40" s="101" t="s">
        <v>326</v>
      </c>
      <c r="N40" s="76"/>
    </row>
    <row r="41" spans="1:14" ht="11.25" hidden="1">
      <c r="A41" s="445" t="s">
        <v>329</v>
      </c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</row>
    <row r="42" spans="1:14" ht="67.5" hidden="1">
      <c r="A42" s="102" t="s">
        <v>293</v>
      </c>
      <c r="B42" s="101" t="s">
        <v>330</v>
      </c>
      <c r="C42" s="101">
        <v>4510201</v>
      </c>
      <c r="D42" s="101" t="s">
        <v>331</v>
      </c>
      <c r="E42" s="99" t="s">
        <v>332</v>
      </c>
      <c r="F42" s="99" t="s">
        <v>297</v>
      </c>
      <c r="G42" s="101" t="s">
        <v>60</v>
      </c>
      <c r="H42" s="101">
        <v>1</v>
      </c>
      <c r="I42" s="100">
        <v>5640</v>
      </c>
      <c r="J42" s="99" t="s">
        <v>304</v>
      </c>
      <c r="K42" s="97" t="s">
        <v>333</v>
      </c>
      <c r="L42" s="97" t="s">
        <v>334</v>
      </c>
      <c r="M42" s="101" t="s">
        <v>301</v>
      </c>
      <c r="N42" s="101"/>
    </row>
    <row r="43" spans="1:14" ht="56.25" hidden="1">
      <c r="A43" s="95" t="s">
        <v>320</v>
      </c>
      <c r="B43" s="101" t="s">
        <v>335</v>
      </c>
      <c r="C43" s="101">
        <v>4030101</v>
      </c>
      <c r="D43" s="101"/>
      <c r="E43" s="99" t="s">
        <v>336</v>
      </c>
      <c r="F43" s="99" t="s">
        <v>323</v>
      </c>
      <c r="G43" s="101" t="s">
        <v>60</v>
      </c>
      <c r="H43" s="101">
        <v>1</v>
      </c>
      <c r="I43" s="100">
        <v>236.51</v>
      </c>
      <c r="J43" s="101" t="s">
        <v>337</v>
      </c>
      <c r="K43" s="97" t="s">
        <v>333</v>
      </c>
      <c r="L43" s="97" t="s">
        <v>300</v>
      </c>
      <c r="M43" s="101" t="s">
        <v>326</v>
      </c>
      <c r="N43" s="103"/>
    </row>
    <row r="44" spans="1:14" ht="56.25" hidden="1">
      <c r="A44" s="95" t="s">
        <v>320</v>
      </c>
      <c r="B44" s="101" t="s">
        <v>335</v>
      </c>
      <c r="C44" s="101">
        <v>4030101</v>
      </c>
      <c r="D44" s="101"/>
      <c r="E44" s="99" t="s">
        <v>338</v>
      </c>
      <c r="F44" s="99" t="s">
        <v>323</v>
      </c>
      <c r="G44" s="101" t="s">
        <v>60</v>
      </c>
      <c r="H44" s="101">
        <v>1</v>
      </c>
      <c r="I44" s="100">
        <v>379.42</v>
      </c>
      <c r="J44" s="101" t="s">
        <v>337</v>
      </c>
      <c r="K44" s="97" t="s">
        <v>333</v>
      </c>
      <c r="L44" s="97" t="s">
        <v>300</v>
      </c>
      <c r="M44" s="101" t="s">
        <v>326</v>
      </c>
      <c r="N44" s="103"/>
    </row>
    <row r="45" spans="1:14" ht="56.25" hidden="1">
      <c r="A45" s="95" t="s">
        <v>320</v>
      </c>
      <c r="B45" s="101" t="s">
        <v>335</v>
      </c>
      <c r="C45" s="101">
        <v>4030101</v>
      </c>
      <c r="D45" s="101"/>
      <c r="E45" s="99" t="s">
        <v>339</v>
      </c>
      <c r="F45" s="99" t="s">
        <v>323</v>
      </c>
      <c r="G45" s="101" t="s">
        <v>60</v>
      </c>
      <c r="H45" s="101">
        <v>1</v>
      </c>
      <c r="I45" s="100">
        <v>170</v>
      </c>
      <c r="J45" s="101" t="s">
        <v>337</v>
      </c>
      <c r="K45" s="97" t="s">
        <v>333</v>
      </c>
      <c r="L45" s="97" t="s">
        <v>300</v>
      </c>
      <c r="M45" s="101" t="s">
        <v>326</v>
      </c>
      <c r="N45" s="103"/>
    </row>
    <row r="46" spans="1:14" ht="56.25" hidden="1">
      <c r="A46" s="95" t="s">
        <v>340</v>
      </c>
      <c r="B46" s="101" t="s">
        <v>341</v>
      </c>
      <c r="C46" s="101">
        <v>6420020</v>
      </c>
      <c r="D46" s="101"/>
      <c r="E46" s="99" t="s">
        <v>342</v>
      </c>
      <c r="F46" s="99" t="s">
        <v>323</v>
      </c>
      <c r="G46" s="101" t="s">
        <v>60</v>
      </c>
      <c r="H46" s="101">
        <v>1</v>
      </c>
      <c r="I46" s="100">
        <v>300</v>
      </c>
      <c r="J46" s="101" t="s">
        <v>337</v>
      </c>
      <c r="K46" s="97" t="s">
        <v>333</v>
      </c>
      <c r="L46" s="97" t="s">
        <v>300</v>
      </c>
      <c r="M46" s="101" t="s">
        <v>326</v>
      </c>
      <c r="N46" s="103"/>
    </row>
    <row r="47" spans="1:14" ht="45" hidden="1">
      <c r="A47" s="102" t="s">
        <v>343</v>
      </c>
      <c r="B47" s="101" t="s">
        <v>232</v>
      </c>
      <c r="C47" s="101">
        <v>6022020</v>
      </c>
      <c r="D47" s="101" t="s">
        <v>344</v>
      </c>
      <c r="E47" s="99" t="s">
        <v>345</v>
      </c>
      <c r="F47" s="99" t="s">
        <v>318</v>
      </c>
      <c r="G47" s="101" t="s">
        <v>60</v>
      </c>
      <c r="H47" s="101">
        <v>1</v>
      </c>
      <c r="I47" s="100">
        <v>468.51</v>
      </c>
      <c r="J47" s="101" t="s">
        <v>337</v>
      </c>
      <c r="K47" s="97" t="s">
        <v>346</v>
      </c>
      <c r="L47" s="97" t="s">
        <v>347</v>
      </c>
      <c r="M47" s="101" t="s">
        <v>348</v>
      </c>
      <c r="N47" s="101"/>
    </row>
    <row r="48" spans="1:14" ht="67.5" hidden="1">
      <c r="A48" s="102" t="s">
        <v>349</v>
      </c>
      <c r="B48" s="101" t="s">
        <v>350</v>
      </c>
      <c r="C48" s="101">
        <v>9314102</v>
      </c>
      <c r="D48" s="101" t="s">
        <v>351</v>
      </c>
      <c r="E48" s="104" t="s">
        <v>352</v>
      </c>
      <c r="F48" s="99" t="s">
        <v>297</v>
      </c>
      <c r="G48" s="101" t="s">
        <v>353</v>
      </c>
      <c r="H48" s="101">
        <v>43</v>
      </c>
      <c r="I48" s="100">
        <v>9835.96</v>
      </c>
      <c r="J48" s="101" t="s">
        <v>304</v>
      </c>
      <c r="K48" s="97" t="s">
        <v>346</v>
      </c>
      <c r="L48" s="97" t="s">
        <v>354</v>
      </c>
      <c r="M48" s="101" t="s">
        <v>301</v>
      </c>
      <c r="N48" s="101"/>
    </row>
    <row r="49" spans="1:14" ht="67.5" hidden="1">
      <c r="A49" s="102" t="s">
        <v>349</v>
      </c>
      <c r="B49" s="101" t="s">
        <v>350</v>
      </c>
      <c r="C49" s="101">
        <v>9314102</v>
      </c>
      <c r="D49" s="101" t="s">
        <v>355</v>
      </c>
      <c r="E49" s="104" t="s">
        <v>356</v>
      </c>
      <c r="F49" s="99" t="s">
        <v>297</v>
      </c>
      <c r="G49" s="101" t="s">
        <v>353</v>
      </c>
      <c r="H49" s="101">
        <v>58</v>
      </c>
      <c r="I49" s="100">
        <v>13826.14</v>
      </c>
      <c r="J49" s="101" t="s">
        <v>304</v>
      </c>
      <c r="K49" s="97" t="s">
        <v>346</v>
      </c>
      <c r="L49" s="97" t="s">
        <v>354</v>
      </c>
      <c r="M49" s="101" t="s">
        <v>301</v>
      </c>
      <c r="N49" s="101"/>
    </row>
    <row r="50" spans="1:14" ht="67.5" hidden="1">
      <c r="A50" s="102" t="s">
        <v>349</v>
      </c>
      <c r="B50" s="101" t="s">
        <v>350</v>
      </c>
      <c r="C50" s="101">
        <v>9314102</v>
      </c>
      <c r="D50" s="101" t="s">
        <v>357</v>
      </c>
      <c r="E50" s="104" t="s">
        <v>358</v>
      </c>
      <c r="F50" s="99" t="s">
        <v>297</v>
      </c>
      <c r="G50" s="101" t="s">
        <v>353</v>
      </c>
      <c r="H50" s="101">
        <v>51</v>
      </c>
      <c r="I50" s="100">
        <v>9073.29</v>
      </c>
      <c r="J50" s="101" t="s">
        <v>304</v>
      </c>
      <c r="K50" s="97" t="s">
        <v>346</v>
      </c>
      <c r="L50" s="97" t="s">
        <v>354</v>
      </c>
      <c r="M50" s="101" t="s">
        <v>301</v>
      </c>
      <c r="N50" s="101"/>
    </row>
    <row r="51" spans="1:14" ht="67.5" hidden="1">
      <c r="A51" s="102" t="s">
        <v>349</v>
      </c>
      <c r="B51" s="101" t="s">
        <v>350</v>
      </c>
      <c r="C51" s="101">
        <v>9314102</v>
      </c>
      <c r="D51" s="101" t="s">
        <v>359</v>
      </c>
      <c r="E51" s="104" t="s">
        <v>360</v>
      </c>
      <c r="F51" s="99" t="s">
        <v>297</v>
      </c>
      <c r="G51" s="101" t="s">
        <v>353</v>
      </c>
      <c r="H51" s="101">
        <v>62</v>
      </c>
      <c r="I51" s="100">
        <v>13205.45</v>
      </c>
      <c r="J51" s="101" t="s">
        <v>304</v>
      </c>
      <c r="K51" s="97" t="s">
        <v>346</v>
      </c>
      <c r="L51" s="97" t="s">
        <v>354</v>
      </c>
      <c r="M51" s="101" t="s">
        <v>301</v>
      </c>
      <c r="N51" s="101"/>
    </row>
    <row r="52" spans="1:14" ht="67.5" hidden="1">
      <c r="A52" s="102" t="s">
        <v>361</v>
      </c>
      <c r="B52" s="101" t="s">
        <v>362</v>
      </c>
      <c r="C52" s="101">
        <v>4540367</v>
      </c>
      <c r="D52" s="101" t="s">
        <v>363</v>
      </c>
      <c r="E52" s="104" t="s">
        <v>364</v>
      </c>
      <c r="F52" s="99" t="s">
        <v>297</v>
      </c>
      <c r="G52" s="101" t="s">
        <v>365</v>
      </c>
      <c r="H52" s="101">
        <v>300</v>
      </c>
      <c r="I52" s="100">
        <v>5221.36</v>
      </c>
      <c r="J52" s="101" t="s">
        <v>304</v>
      </c>
      <c r="K52" s="97" t="s">
        <v>366</v>
      </c>
      <c r="L52" s="97" t="s">
        <v>354</v>
      </c>
      <c r="M52" s="101" t="s">
        <v>301</v>
      </c>
      <c r="N52" s="101"/>
    </row>
    <row r="53" spans="1:14" ht="67.5" hidden="1">
      <c r="A53" s="102" t="s">
        <v>367</v>
      </c>
      <c r="B53" s="101" t="s">
        <v>368</v>
      </c>
      <c r="C53" s="101">
        <v>4560227</v>
      </c>
      <c r="D53" s="101" t="s">
        <v>369</v>
      </c>
      <c r="E53" s="104" t="s">
        <v>370</v>
      </c>
      <c r="F53" s="99" t="s">
        <v>371</v>
      </c>
      <c r="G53" s="101" t="s">
        <v>60</v>
      </c>
      <c r="H53" s="101">
        <v>1</v>
      </c>
      <c r="I53" s="100">
        <v>1355.98</v>
      </c>
      <c r="J53" s="101" t="s">
        <v>304</v>
      </c>
      <c r="K53" s="97" t="s">
        <v>366</v>
      </c>
      <c r="L53" s="97" t="s">
        <v>347</v>
      </c>
      <c r="M53" s="101" t="s">
        <v>301</v>
      </c>
      <c r="N53" s="101"/>
    </row>
    <row r="54" spans="1:14" ht="67.5" hidden="1">
      <c r="A54" s="102" t="s">
        <v>372</v>
      </c>
      <c r="B54" s="101" t="s">
        <v>373</v>
      </c>
      <c r="C54" s="101">
        <v>7425010</v>
      </c>
      <c r="D54" s="101" t="s">
        <v>374</v>
      </c>
      <c r="E54" s="104" t="s">
        <v>375</v>
      </c>
      <c r="F54" s="99" t="s">
        <v>376</v>
      </c>
      <c r="G54" s="101" t="s">
        <v>60</v>
      </c>
      <c r="H54" s="101">
        <v>1</v>
      </c>
      <c r="I54" s="100">
        <v>588.74</v>
      </c>
      <c r="J54" s="101" t="s">
        <v>304</v>
      </c>
      <c r="K54" s="97" t="s">
        <v>366</v>
      </c>
      <c r="L54" s="97" t="s">
        <v>377</v>
      </c>
      <c r="M54" s="101" t="s">
        <v>301</v>
      </c>
      <c r="N54" s="101"/>
    </row>
    <row r="55" spans="1:14" ht="56.25" hidden="1">
      <c r="A55" s="102" t="s">
        <v>378</v>
      </c>
      <c r="B55" s="101" t="s">
        <v>350</v>
      </c>
      <c r="C55" s="101">
        <v>9314102</v>
      </c>
      <c r="D55" s="101"/>
      <c r="E55" s="104" t="s">
        <v>379</v>
      </c>
      <c r="F55" s="99" t="s">
        <v>371</v>
      </c>
      <c r="G55" s="101" t="s">
        <v>60</v>
      </c>
      <c r="H55" s="101">
        <v>1</v>
      </c>
      <c r="I55" s="100">
        <v>500</v>
      </c>
      <c r="J55" s="101" t="s">
        <v>337</v>
      </c>
      <c r="K55" s="97" t="s">
        <v>366</v>
      </c>
      <c r="L55" s="97" t="s">
        <v>347</v>
      </c>
      <c r="M55" s="101" t="s">
        <v>348</v>
      </c>
      <c r="N55" s="101"/>
    </row>
    <row r="56" spans="1:14" ht="67.5" hidden="1">
      <c r="A56" s="102" t="s">
        <v>380</v>
      </c>
      <c r="B56" s="101" t="s">
        <v>368</v>
      </c>
      <c r="C56" s="101">
        <v>4560227</v>
      </c>
      <c r="D56" s="101"/>
      <c r="E56" s="104" t="s">
        <v>381</v>
      </c>
      <c r="F56" s="99" t="s">
        <v>376</v>
      </c>
      <c r="G56" s="101" t="s">
        <v>60</v>
      </c>
      <c r="H56" s="101">
        <v>1</v>
      </c>
      <c r="I56" s="100">
        <v>21065.3</v>
      </c>
      <c r="J56" s="101" t="s">
        <v>304</v>
      </c>
      <c r="K56" s="97" t="s">
        <v>366</v>
      </c>
      <c r="L56" s="97" t="s">
        <v>334</v>
      </c>
      <c r="M56" s="101" t="s">
        <v>301</v>
      </c>
      <c r="N56" s="101"/>
    </row>
    <row r="57" spans="1:14" ht="67.5" hidden="1">
      <c r="A57" s="102" t="s">
        <v>380</v>
      </c>
      <c r="B57" s="101" t="s">
        <v>368</v>
      </c>
      <c r="C57" s="101">
        <v>4560227</v>
      </c>
      <c r="D57" s="101"/>
      <c r="E57" s="104" t="s">
        <v>382</v>
      </c>
      <c r="F57" s="99" t="s">
        <v>376</v>
      </c>
      <c r="G57" s="101" t="s">
        <v>60</v>
      </c>
      <c r="H57" s="101">
        <v>1</v>
      </c>
      <c r="I57" s="100">
        <v>43016.8</v>
      </c>
      <c r="J57" s="101" t="s">
        <v>304</v>
      </c>
      <c r="K57" s="97" t="s">
        <v>366</v>
      </c>
      <c r="L57" s="97" t="s">
        <v>334</v>
      </c>
      <c r="M57" s="101" t="s">
        <v>301</v>
      </c>
      <c r="N57" s="101"/>
    </row>
    <row r="58" spans="1:14" ht="67.5" hidden="1">
      <c r="A58" s="102" t="s">
        <v>380</v>
      </c>
      <c r="B58" s="101" t="s">
        <v>368</v>
      </c>
      <c r="C58" s="101">
        <v>4560227</v>
      </c>
      <c r="D58" s="101"/>
      <c r="E58" s="104" t="s">
        <v>383</v>
      </c>
      <c r="F58" s="99" t="s">
        <v>376</v>
      </c>
      <c r="G58" s="101" t="s">
        <v>60</v>
      </c>
      <c r="H58" s="101">
        <v>1</v>
      </c>
      <c r="I58" s="100">
        <v>47849.9</v>
      </c>
      <c r="J58" s="101" t="s">
        <v>304</v>
      </c>
      <c r="K58" s="97" t="s">
        <v>366</v>
      </c>
      <c r="L58" s="97" t="s">
        <v>334</v>
      </c>
      <c r="M58" s="101" t="s">
        <v>301</v>
      </c>
      <c r="N58" s="101"/>
    </row>
    <row r="59" spans="1:14" ht="67.5" hidden="1">
      <c r="A59" s="102" t="s">
        <v>310</v>
      </c>
      <c r="B59" s="101" t="s">
        <v>311</v>
      </c>
      <c r="C59" s="101">
        <v>9460000</v>
      </c>
      <c r="D59" s="101"/>
      <c r="E59" s="99" t="s">
        <v>313</v>
      </c>
      <c r="F59" s="99" t="s">
        <v>297</v>
      </c>
      <c r="G59" s="101" t="s">
        <v>60</v>
      </c>
      <c r="H59" s="101">
        <v>1</v>
      </c>
      <c r="I59" s="100">
        <v>8275.84</v>
      </c>
      <c r="J59" s="101" t="s">
        <v>304</v>
      </c>
      <c r="K59" s="97" t="s">
        <v>366</v>
      </c>
      <c r="L59" s="97" t="s">
        <v>300</v>
      </c>
      <c r="M59" s="101" t="s">
        <v>301</v>
      </c>
      <c r="N59" s="103"/>
    </row>
    <row r="60" spans="1:14" ht="11.25" hidden="1">
      <c r="A60" s="533" t="s">
        <v>384</v>
      </c>
      <c r="B60" s="533"/>
      <c r="C60" s="533"/>
      <c r="D60" s="533"/>
      <c r="E60" s="533"/>
      <c r="F60" s="533"/>
      <c r="G60" s="533"/>
      <c r="H60" s="533"/>
      <c r="I60" s="533"/>
      <c r="J60" s="533"/>
      <c r="K60" s="533"/>
      <c r="L60" s="533"/>
      <c r="M60" s="533"/>
      <c r="N60" s="533"/>
    </row>
    <row r="61" spans="1:14" ht="78.75" hidden="1">
      <c r="A61" s="102" t="s">
        <v>385</v>
      </c>
      <c r="B61" s="101" t="s">
        <v>386</v>
      </c>
      <c r="C61" s="101">
        <v>4560227</v>
      </c>
      <c r="D61" s="101"/>
      <c r="E61" s="104" t="s">
        <v>387</v>
      </c>
      <c r="F61" s="99" t="s">
        <v>371</v>
      </c>
      <c r="G61" s="101" t="s">
        <v>388</v>
      </c>
      <c r="H61" s="101">
        <v>2</v>
      </c>
      <c r="I61" s="100">
        <v>2223.8</v>
      </c>
      <c r="J61" s="101" t="s">
        <v>304</v>
      </c>
      <c r="K61" s="97" t="s">
        <v>314</v>
      </c>
      <c r="L61" s="97" t="s">
        <v>334</v>
      </c>
      <c r="M61" s="101" t="s">
        <v>301</v>
      </c>
      <c r="N61" s="101"/>
    </row>
    <row r="62" spans="1:14" ht="67.5" hidden="1">
      <c r="A62" s="102" t="s">
        <v>385</v>
      </c>
      <c r="B62" s="101" t="s">
        <v>386</v>
      </c>
      <c r="C62" s="101">
        <v>4560227</v>
      </c>
      <c r="D62" s="101"/>
      <c r="E62" s="104" t="s">
        <v>389</v>
      </c>
      <c r="F62" s="99" t="s">
        <v>371</v>
      </c>
      <c r="G62" s="101" t="s">
        <v>388</v>
      </c>
      <c r="H62" s="101">
        <v>2</v>
      </c>
      <c r="I62" s="100">
        <v>2804.4</v>
      </c>
      <c r="J62" s="101" t="s">
        <v>304</v>
      </c>
      <c r="K62" s="97" t="s">
        <v>314</v>
      </c>
      <c r="L62" s="97" t="s">
        <v>334</v>
      </c>
      <c r="M62" s="101" t="s">
        <v>301</v>
      </c>
      <c r="N62" s="101"/>
    </row>
    <row r="63" spans="1:14" ht="56.25" hidden="1">
      <c r="A63" s="95" t="s">
        <v>378</v>
      </c>
      <c r="B63" s="96" t="s">
        <v>350</v>
      </c>
      <c r="C63" s="96">
        <v>9314102</v>
      </c>
      <c r="D63" s="96"/>
      <c r="E63" s="105" t="s">
        <v>379</v>
      </c>
      <c r="F63" s="98" t="s">
        <v>371</v>
      </c>
      <c r="G63" s="96" t="s">
        <v>60</v>
      </c>
      <c r="H63" s="96">
        <v>1</v>
      </c>
      <c r="I63" s="100">
        <v>500</v>
      </c>
      <c r="J63" s="96" t="s">
        <v>337</v>
      </c>
      <c r="K63" s="97" t="s">
        <v>377</v>
      </c>
      <c r="L63" s="97" t="s">
        <v>334</v>
      </c>
      <c r="M63" s="96" t="s">
        <v>348</v>
      </c>
      <c r="N63" s="96"/>
    </row>
    <row r="64" spans="1:14" ht="11.25" hidden="1">
      <c r="A64" s="536" t="s">
        <v>390</v>
      </c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</row>
    <row r="65" spans="1:14" ht="45" hidden="1">
      <c r="A65" s="95" t="s">
        <v>343</v>
      </c>
      <c r="B65" s="96" t="s">
        <v>232</v>
      </c>
      <c r="C65" s="96">
        <v>6022020</v>
      </c>
      <c r="D65" s="96"/>
      <c r="E65" s="98" t="s">
        <v>345</v>
      </c>
      <c r="F65" s="98" t="s">
        <v>318</v>
      </c>
      <c r="G65" s="96" t="s">
        <v>60</v>
      </c>
      <c r="H65" s="96">
        <v>1</v>
      </c>
      <c r="I65" s="109">
        <v>500</v>
      </c>
      <c r="J65" s="96" t="s">
        <v>337</v>
      </c>
      <c r="K65" s="97" t="s">
        <v>347</v>
      </c>
      <c r="L65" s="97" t="s">
        <v>300</v>
      </c>
      <c r="M65" s="96" t="s">
        <v>348</v>
      </c>
      <c r="N65" s="96"/>
    </row>
    <row r="66" spans="1:14" ht="56.25" hidden="1">
      <c r="A66" s="95" t="s">
        <v>378</v>
      </c>
      <c r="B66" s="96" t="s">
        <v>350</v>
      </c>
      <c r="C66" s="96">
        <v>9314102</v>
      </c>
      <c r="D66" s="96"/>
      <c r="E66" s="105" t="s">
        <v>379</v>
      </c>
      <c r="F66" s="98" t="s">
        <v>371</v>
      </c>
      <c r="G66" s="96" t="s">
        <v>60</v>
      </c>
      <c r="H66" s="96">
        <v>1</v>
      </c>
      <c r="I66" s="100">
        <v>500</v>
      </c>
      <c r="J66" s="96" t="s">
        <v>337</v>
      </c>
      <c r="K66" s="97" t="s">
        <v>347</v>
      </c>
      <c r="L66" s="97" t="s">
        <v>391</v>
      </c>
      <c r="M66" s="96" t="s">
        <v>348</v>
      </c>
      <c r="N66" s="96"/>
    </row>
    <row r="67" spans="1:14" ht="11.25" hidden="1">
      <c r="A67" s="536" t="s">
        <v>392</v>
      </c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</row>
    <row r="68" spans="1:14" ht="56.25" hidden="1">
      <c r="A68" s="95" t="s">
        <v>378</v>
      </c>
      <c r="B68" s="96" t="s">
        <v>350</v>
      </c>
      <c r="C68" s="96">
        <v>9314102</v>
      </c>
      <c r="D68" s="96"/>
      <c r="E68" s="105" t="s">
        <v>379</v>
      </c>
      <c r="F68" s="98" t="s">
        <v>371</v>
      </c>
      <c r="G68" s="96" t="s">
        <v>60</v>
      </c>
      <c r="H68" s="96">
        <v>1</v>
      </c>
      <c r="I68" s="100">
        <v>500</v>
      </c>
      <c r="J68" s="96" t="s">
        <v>337</v>
      </c>
      <c r="K68" s="97" t="s">
        <v>391</v>
      </c>
      <c r="L68" s="97" t="s">
        <v>300</v>
      </c>
      <c r="M68" s="96" t="s">
        <v>348</v>
      </c>
      <c r="N68" s="96"/>
    </row>
    <row r="69" spans="1:14" ht="11.25" hidden="1">
      <c r="A69" s="545" t="s">
        <v>393</v>
      </c>
      <c r="B69" s="545"/>
      <c r="C69" s="545"/>
      <c r="D69" s="545"/>
      <c r="E69" s="545"/>
      <c r="F69" s="545"/>
      <c r="G69" s="416"/>
      <c r="H69" s="107"/>
      <c r="I69" s="108">
        <f>I68+I66+I65+I63+I62+I61+I59+I55+I54+I53+I52+I51+I50+I49+I48+I47+I46+I45+I44+I43+I42+I40+I39+I38+I37+I36+I35+I34+I33+I32+I58+I57+I56</f>
        <v>331433.43</v>
      </c>
      <c r="J69" s="107"/>
      <c r="K69" s="107"/>
      <c r="L69" s="107"/>
      <c r="M69" s="107"/>
      <c r="N69" s="107"/>
    </row>
    <row r="70" spans="1:14" ht="11.25" hidden="1">
      <c r="A70" s="472" t="s">
        <v>394</v>
      </c>
      <c r="B70" s="472"/>
      <c r="C70" s="472"/>
      <c r="D70" s="472"/>
      <c r="E70" s="472"/>
      <c r="F70" s="472"/>
      <c r="G70" s="472"/>
      <c r="H70" s="472"/>
      <c r="I70" s="472"/>
      <c r="J70" s="472"/>
      <c r="K70" s="472"/>
      <c r="L70" s="472"/>
      <c r="M70" s="472"/>
      <c r="N70" s="472"/>
    </row>
    <row r="71" spans="1:14" ht="11.25" hidden="1">
      <c r="A71" s="462" t="s">
        <v>395</v>
      </c>
      <c r="B71" s="504"/>
      <c r="C71" s="504"/>
      <c r="D71" s="504"/>
      <c r="E71" s="504"/>
      <c r="F71" s="504"/>
      <c r="G71" s="504"/>
      <c r="H71" s="504"/>
      <c r="I71" s="504"/>
      <c r="J71" s="504"/>
      <c r="K71" s="504"/>
      <c r="L71" s="504"/>
      <c r="M71" s="504"/>
      <c r="N71" s="505"/>
    </row>
    <row r="72" spans="1:14" ht="45" hidden="1">
      <c r="A72" s="93" t="s">
        <v>396</v>
      </c>
      <c r="B72" s="93" t="s">
        <v>311</v>
      </c>
      <c r="C72" s="404">
        <v>9460000</v>
      </c>
      <c r="D72" s="278" t="s">
        <v>397</v>
      </c>
      <c r="E72" s="235" t="s">
        <v>398</v>
      </c>
      <c r="F72" s="235" t="s">
        <v>399</v>
      </c>
      <c r="G72" s="404" t="s">
        <v>400</v>
      </c>
      <c r="H72" s="110">
        <v>9315</v>
      </c>
      <c r="I72" s="274">
        <v>3143.84</v>
      </c>
      <c r="J72" s="279">
        <v>0.3</v>
      </c>
      <c r="K72" s="280" t="s">
        <v>161</v>
      </c>
      <c r="L72" s="147" t="s">
        <v>401</v>
      </c>
      <c r="M72" s="147" t="s">
        <v>402</v>
      </c>
      <c r="N72" s="235"/>
    </row>
    <row r="73" spans="1:14" ht="45" hidden="1">
      <c r="A73" s="93" t="s">
        <v>403</v>
      </c>
      <c r="B73" s="93" t="s">
        <v>147</v>
      </c>
      <c r="C73" s="404">
        <v>7523090</v>
      </c>
      <c r="D73" s="278" t="s">
        <v>404</v>
      </c>
      <c r="E73" s="235" t="s">
        <v>405</v>
      </c>
      <c r="F73" s="235" t="s">
        <v>399</v>
      </c>
      <c r="G73" s="404" t="s">
        <v>406</v>
      </c>
      <c r="H73" s="281">
        <v>1</v>
      </c>
      <c r="I73" s="274">
        <v>559</v>
      </c>
      <c r="J73" s="279">
        <v>0.3</v>
      </c>
      <c r="K73" s="147" t="s">
        <v>161</v>
      </c>
      <c r="L73" s="147" t="s">
        <v>407</v>
      </c>
      <c r="M73" s="147" t="s">
        <v>402</v>
      </c>
      <c r="N73" s="235"/>
    </row>
    <row r="74" spans="1:14" ht="101.25" hidden="1">
      <c r="A74" s="93" t="s">
        <v>408</v>
      </c>
      <c r="B74" s="93" t="s">
        <v>294</v>
      </c>
      <c r="C74" s="404">
        <v>4560227</v>
      </c>
      <c r="D74" s="278" t="s">
        <v>409</v>
      </c>
      <c r="E74" s="235" t="s">
        <v>410</v>
      </c>
      <c r="F74" s="235" t="s">
        <v>411</v>
      </c>
      <c r="G74" s="404" t="s">
        <v>412</v>
      </c>
      <c r="H74" s="110" t="s">
        <v>413</v>
      </c>
      <c r="I74" s="282">
        <v>45856.44</v>
      </c>
      <c r="J74" s="279">
        <v>0.3</v>
      </c>
      <c r="K74" s="147" t="s">
        <v>161</v>
      </c>
      <c r="L74" s="147" t="s">
        <v>414</v>
      </c>
      <c r="M74" s="147" t="s">
        <v>402</v>
      </c>
      <c r="N74" s="235"/>
    </row>
    <row r="75" spans="1:14" ht="101.25" hidden="1">
      <c r="A75" s="93" t="s">
        <v>408</v>
      </c>
      <c r="B75" s="93" t="s">
        <v>294</v>
      </c>
      <c r="C75" s="404">
        <v>4560227</v>
      </c>
      <c r="D75" s="278" t="s">
        <v>415</v>
      </c>
      <c r="E75" s="235" t="s">
        <v>416</v>
      </c>
      <c r="F75" s="235" t="s">
        <v>399</v>
      </c>
      <c r="G75" s="404" t="s">
        <v>412</v>
      </c>
      <c r="H75" s="110" t="s">
        <v>417</v>
      </c>
      <c r="I75" s="282">
        <v>32091.08</v>
      </c>
      <c r="J75" s="279">
        <v>0.3</v>
      </c>
      <c r="K75" s="147" t="s">
        <v>161</v>
      </c>
      <c r="L75" s="147" t="s">
        <v>414</v>
      </c>
      <c r="M75" s="147" t="s">
        <v>402</v>
      </c>
      <c r="N75" s="235"/>
    </row>
    <row r="76" spans="1:14" ht="101.25" hidden="1">
      <c r="A76" s="93" t="s">
        <v>408</v>
      </c>
      <c r="B76" s="93" t="s">
        <v>294</v>
      </c>
      <c r="C76" s="404">
        <v>4560227</v>
      </c>
      <c r="D76" s="278" t="s">
        <v>418</v>
      </c>
      <c r="E76" s="235" t="s">
        <v>419</v>
      </c>
      <c r="F76" s="235" t="s">
        <v>399</v>
      </c>
      <c r="G76" s="404" t="s">
        <v>412</v>
      </c>
      <c r="H76" s="283" t="s">
        <v>1388</v>
      </c>
      <c r="I76" s="282">
        <v>40834.91</v>
      </c>
      <c r="J76" s="279">
        <v>0.3</v>
      </c>
      <c r="K76" s="280" t="s">
        <v>161</v>
      </c>
      <c r="L76" s="147" t="s">
        <v>414</v>
      </c>
      <c r="M76" s="147" t="s">
        <v>402</v>
      </c>
      <c r="N76" s="235"/>
    </row>
    <row r="77" spans="1:14" ht="11.25" hidden="1">
      <c r="A77" s="462" t="s">
        <v>420</v>
      </c>
      <c r="B77" s="464"/>
      <c r="C77" s="404"/>
      <c r="D77" s="278"/>
      <c r="E77" s="235"/>
      <c r="F77" s="235"/>
      <c r="G77" s="404"/>
      <c r="H77" s="283"/>
      <c r="I77" s="274">
        <f>SUM(I72:I76)</f>
        <v>122485.27</v>
      </c>
      <c r="J77" s="279"/>
      <c r="K77" s="280"/>
      <c r="L77" s="147"/>
      <c r="M77" s="147"/>
      <c r="N77" s="235"/>
    </row>
    <row r="78" spans="1:14" ht="11.25" hidden="1">
      <c r="A78" s="462" t="s">
        <v>421</v>
      </c>
      <c r="B78" s="531"/>
      <c r="C78" s="531"/>
      <c r="D78" s="531"/>
      <c r="E78" s="531"/>
      <c r="F78" s="531"/>
      <c r="G78" s="531"/>
      <c r="H78" s="531"/>
      <c r="I78" s="531"/>
      <c r="J78" s="531"/>
      <c r="K78" s="531"/>
      <c r="L78" s="531"/>
      <c r="M78" s="531"/>
      <c r="N78" s="532"/>
    </row>
    <row r="79" spans="1:14" ht="45" hidden="1">
      <c r="A79" s="93" t="s">
        <v>422</v>
      </c>
      <c r="B79" s="93" t="s">
        <v>423</v>
      </c>
      <c r="C79" s="404">
        <v>9314102</v>
      </c>
      <c r="D79" s="278" t="s">
        <v>424</v>
      </c>
      <c r="E79" s="235" t="s">
        <v>425</v>
      </c>
      <c r="F79" s="235" t="s">
        <v>399</v>
      </c>
      <c r="G79" s="404" t="s">
        <v>406</v>
      </c>
      <c r="H79" s="281">
        <v>23</v>
      </c>
      <c r="I79" s="282">
        <v>8637.31</v>
      </c>
      <c r="J79" s="279">
        <v>0.3</v>
      </c>
      <c r="K79" s="147" t="s">
        <v>63</v>
      </c>
      <c r="L79" s="284">
        <v>41146</v>
      </c>
      <c r="M79" s="147" t="s">
        <v>402</v>
      </c>
      <c r="N79" s="235"/>
    </row>
    <row r="80" spans="1:14" ht="56.25" hidden="1">
      <c r="A80" s="93" t="s">
        <v>422</v>
      </c>
      <c r="B80" s="93" t="s">
        <v>423</v>
      </c>
      <c r="C80" s="404">
        <v>9314102</v>
      </c>
      <c r="D80" s="278" t="s">
        <v>426</v>
      </c>
      <c r="E80" s="235" t="s">
        <v>427</v>
      </c>
      <c r="F80" s="235" t="s">
        <v>428</v>
      </c>
      <c r="G80" s="404" t="s">
        <v>406</v>
      </c>
      <c r="H80" s="281">
        <v>37</v>
      </c>
      <c r="I80" s="282">
        <v>8493.25</v>
      </c>
      <c r="J80" s="279">
        <v>0.3</v>
      </c>
      <c r="K80" s="147" t="s">
        <v>63</v>
      </c>
      <c r="L80" s="284">
        <v>41146</v>
      </c>
      <c r="M80" s="147" t="s">
        <v>402</v>
      </c>
      <c r="N80" s="235"/>
    </row>
    <row r="81" spans="1:14" ht="45" hidden="1">
      <c r="A81" s="93" t="s">
        <v>422</v>
      </c>
      <c r="B81" s="93" t="s">
        <v>423</v>
      </c>
      <c r="C81" s="404">
        <v>9314102</v>
      </c>
      <c r="D81" s="278" t="s">
        <v>429</v>
      </c>
      <c r="E81" s="235" t="s">
        <v>430</v>
      </c>
      <c r="F81" s="235" t="s">
        <v>399</v>
      </c>
      <c r="G81" s="404" t="s">
        <v>406</v>
      </c>
      <c r="H81" s="281">
        <v>22</v>
      </c>
      <c r="I81" s="282">
        <v>6369.61</v>
      </c>
      <c r="J81" s="279">
        <v>0.3</v>
      </c>
      <c r="K81" s="147" t="s">
        <v>63</v>
      </c>
      <c r="L81" s="284">
        <v>41146</v>
      </c>
      <c r="M81" s="147" t="s">
        <v>402</v>
      </c>
      <c r="N81" s="235"/>
    </row>
    <row r="82" spans="1:14" ht="45" hidden="1">
      <c r="A82" s="93" t="s">
        <v>422</v>
      </c>
      <c r="B82" s="93" t="s">
        <v>423</v>
      </c>
      <c r="C82" s="404">
        <v>9314102</v>
      </c>
      <c r="D82" s="278" t="s">
        <v>431</v>
      </c>
      <c r="E82" s="235" t="s">
        <v>432</v>
      </c>
      <c r="F82" s="235" t="s">
        <v>399</v>
      </c>
      <c r="G82" s="404" t="s">
        <v>406</v>
      </c>
      <c r="H82" s="281">
        <v>24</v>
      </c>
      <c r="I82" s="282">
        <v>8696.14</v>
      </c>
      <c r="J82" s="279">
        <v>0.3</v>
      </c>
      <c r="K82" s="147" t="s">
        <v>63</v>
      </c>
      <c r="L82" s="284">
        <v>41146</v>
      </c>
      <c r="M82" s="147" t="s">
        <v>402</v>
      </c>
      <c r="N82" s="235"/>
    </row>
    <row r="83" spans="1:14" ht="45" hidden="1">
      <c r="A83" s="93" t="s">
        <v>422</v>
      </c>
      <c r="B83" s="93" t="s">
        <v>423</v>
      </c>
      <c r="C83" s="404">
        <v>9314102</v>
      </c>
      <c r="D83" s="278" t="s">
        <v>433</v>
      </c>
      <c r="E83" s="235" t="s">
        <v>434</v>
      </c>
      <c r="F83" s="235" t="s">
        <v>411</v>
      </c>
      <c r="G83" s="404" t="s">
        <v>406</v>
      </c>
      <c r="H83" s="281">
        <v>35</v>
      </c>
      <c r="I83" s="282">
        <v>8195.39</v>
      </c>
      <c r="J83" s="279">
        <v>0.3</v>
      </c>
      <c r="K83" s="147" t="s">
        <v>63</v>
      </c>
      <c r="L83" s="284">
        <v>41146</v>
      </c>
      <c r="M83" s="147" t="s">
        <v>402</v>
      </c>
      <c r="N83" s="235"/>
    </row>
    <row r="84" spans="1:14" ht="45" hidden="1">
      <c r="A84" s="93" t="s">
        <v>408</v>
      </c>
      <c r="B84" s="93"/>
      <c r="C84" s="404">
        <v>4540348</v>
      </c>
      <c r="D84" s="278" t="s">
        <v>435</v>
      </c>
      <c r="E84" s="235" t="s">
        <v>436</v>
      </c>
      <c r="F84" s="235" t="s">
        <v>411</v>
      </c>
      <c r="G84" s="404" t="s">
        <v>60</v>
      </c>
      <c r="H84" s="281">
        <v>1</v>
      </c>
      <c r="I84" s="282">
        <v>2798.3</v>
      </c>
      <c r="J84" s="279">
        <v>0.3</v>
      </c>
      <c r="K84" s="147" t="s">
        <v>63</v>
      </c>
      <c r="L84" s="147" t="s">
        <v>414</v>
      </c>
      <c r="M84" s="147" t="s">
        <v>402</v>
      </c>
      <c r="N84" s="235"/>
    </row>
    <row r="85" spans="1:14" ht="45" hidden="1">
      <c r="A85" s="93" t="s">
        <v>437</v>
      </c>
      <c r="B85" s="93" t="s">
        <v>438</v>
      </c>
      <c r="C85" s="404">
        <v>6120000</v>
      </c>
      <c r="D85" s="278" t="s">
        <v>439</v>
      </c>
      <c r="E85" s="235" t="s">
        <v>440</v>
      </c>
      <c r="F85" s="235" t="s">
        <v>411</v>
      </c>
      <c r="G85" s="404" t="s">
        <v>60</v>
      </c>
      <c r="H85" s="281">
        <v>1</v>
      </c>
      <c r="I85" s="282">
        <v>473.4</v>
      </c>
      <c r="J85" s="147">
        <v>0</v>
      </c>
      <c r="K85" s="147" t="s">
        <v>63</v>
      </c>
      <c r="L85" s="147" t="s">
        <v>441</v>
      </c>
      <c r="M85" s="285" t="s">
        <v>348</v>
      </c>
      <c r="N85" s="235"/>
    </row>
    <row r="86" spans="1:14" ht="45" hidden="1">
      <c r="A86" s="93" t="s">
        <v>442</v>
      </c>
      <c r="B86" s="93" t="s">
        <v>341</v>
      </c>
      <c r="C86" s="404">
        <v>6420020</v>
      </c>
      <c r="D86" s="278"/>
      <c r="E86" s="235" t="s">
        <v>443</v>
      </c>
      <c r="F86" s="235" t="s">
        <v>411</v>
      </c>
      <c r="G86" s="404" t="s">
        <v>60</v>
      </c>
      <c r="H86" s="281">
        <v>1</v>
      </c>
      <c r="I86" s="282">
        <v>220</v>
      </c>
      <c r="J86" s="147">
        <v>0</v>
      </c>
      <c r="K86" s="147" t="s">
        <v>63</v>
      </c>
      <c r="L86" s="147" t="s">
        <v>414</v>
      </c>
      <c r="M86" s="147" t="s">
        <v>444</v>
      </c>
      <c r="N86" s="235"/>
    </row>
    <row r="87" spans="1:14" ht="45" hidden="1">
      <c r="A87" s="93" t="s">
        <v>445</v>
      </c>
      <c r="B87" s="278" t="s">
        <v>446</v>
      </c>
      <c r="C87" s="404">
        <v>9319103</v>
      </c>
      <c r="D87" s="278" t="s">
        <v>447</v>
      </c>
      <c r="E87" s="235" t="s">
        <v>448</v>
      </c>
      <c r="F87" s="235" t="s">
        <v>411</v>
      </c>
      <c r="G87" s="404" t="s">
        <v>406</v>
      </c>
      <c r="H87" s="281">
        <v>335</v>
      </c>
      <c r="I87" s="282">
        <v>7537.5</v>
      </c>
      <c r="J87" s="279">
        <v>0.3</v>
      </c>
      <c r="K87" s="147" t="s">
        <v>75</v>
      </c>
      <c r="L87" s="147" t="s">
        <v>449</v>
      </c>
      <c r="M87" s="147" t="s">
        <v>402</v>
      </c>
      <c r="N87" s="235"/>
    </row>
    <row r="88" spans="1:14" ht="45" hidden="1">
      <c r="A88" s="93" t="s">
        <v>450</v>
      </c>
      <c r="B88" s="93" t="s">
        <v>373</v>
      </c>
      <c r="C88" s="404">
        <v>9319105</v>
      </c>
      <c r="D88" s="278" t="s">
        <v>451</v>
      </c>
      <c r="E88" s="235" t="s">
        <v>452</v>
      </c>
      <c r="F88" s="235" t="s">
        <v>411</v>
      </c>
      <c r="G88" s="404" t="s">
        <v>60</v>
      </c>
      <c r="H88" s="281">
        <v>1</v>
      </c>
      <c r="I88" s="282">
        <v>390.8</v>
      </c>
      <c r="J88" s="147">
        <v>0</v>
      </c>
      <c r="K88" s="147" t="s">
        <v>75</v>
      </c>
      <c r="L88" s="147"/>
      <c r="M88" s="285" t="s">
        <v>348</v>
      </c>
      <c r="N88" s="235"/>
    </row>
    <row r="89" spans="1:14" ht="45" hidden="1">
      <c r="A89" s="93" t="s">
        <v>453</v>
      </c>
      <c r="B89" s="93" t="s">
        <v>386</v>
      </c>
      <c r="C89" s="404">
        <v>4560227</v>
      </c>
      <c r="D89" s="93"/>
      <c r="E89" s="235" t="s">
        <v>454</v>
      </c>
      <c r="F89" s="235" t="s">
        <v>411</v>
      </c>
      <c r="G89" s="404" t="s">
        <v>406</v>
      </c>
      <c r="H89" s="281">
        <v>1</v>
      </c>
      <c r="I89" s="282">
        <v>900</v>
      </c>
      <c r="J89" s="279">
        <v>0.3</v>
      </c>
      <c r="K89" s="147" t="s">
        <v>75</v>
      </c>
      <c r="L89" s="147"/>
      <c r="M89" s="147" t="s">
        <v>402</v>
      </c>
      <c r="N89" s="235"/>
    </row>
    <row r="90" spans="1:14" ht="45" hidden="1">
      <c r="A90" s="93" t="s">
        <v>455</v>
      </c>
      <c r="B90" s="93" t="s">
        <v>456</v>
      </c>
      <c r="C90" s="404">
        <v>4560227</v>
      </c>
      <c r="D90" s="93"/>
      <c r="E90" s="235" t="s">
        <v>457</v>
      </c>
      <c r="F90" s="235" t="s">
        <v>411</v>
      </c>
      <c r="G90" s="404" t="s">
        <v>406</v>
      </c>
      <c r="H90" s="281">
        <v>23</v>
      </c>
      <c r="I90" s="282">
        <v>35128.6</v>
      </c>
      <c r="J90" s="279">
        <v>0.3</v>
      </c>
      <c r="K90" s="147" t="s">
        <v>75</v>
      </c>
      <c r="L90" s="284" t="s">
        <v>458</v>
      </c>
      <c r="M90" s="147" t="s">
        <v>402</v>
      </c>
      <c r="N90" s="235"/>
    </row>
    <row r="91" spans="1:14" ht="45" hidden="1">
      <c r="A91" s="93" t="s">
        <v>455</v>
      </c>
      <c r="B91" s="93" t="s">
        <v>456</v>
      </c>
      <c r="C91" s="404">
        <v>4560227</v>
      </c>
      <c r="D91" s="93"/>
      <c r="E91" s="235" t="s">
        <v>459</v>
      </c>
      <c r="F91" s="235" t="s">
        <v>411</v>
      </c>
      <c r="G91" s="404" t="s">
        <v>406</v>
      </c>
      <c r="H91" s="281">
        <v>28</v>
      </c>
      <c r="I91" s="282">
        <v>44368.1</v>
      </c>
      <c r="J91" s="279">
        <v>0.3</v>
      </c>
      <c r="K91" s="147" t="s">
        <v>75</v>
      </c>
      <c r="L91" s="284" t="s">
        <v>458</v>
      </c>
      <c r="M91" s="147" t="s">
        <v>402</v>
      </c>
      <c r="N91" s="235"/>
    </row>
    <row r="92" spans="1:14" ht="11.25" hidden="1">
      <c r="A92" s="462" t="s">
        <v>420</v>
      </c>
      <c r="B92" s="464"/>
      <c r="C92" s="404"/>
      <c r="D92" s="93"/>
      <c r="E92" s="235"/>
      <c r="F92" s="235"/>
      <c r="G92" s="404"/>
      <c r="H92" s="281"/>
      <c r="I92" s="274">
        <f>SUM(I79:I91)</f>
        <v>132208.4</v>
      </c>
      <c r="J92" s="279"/>
      <c r="K92" s="147"/>
      <c r="L92" s="147"/>
      <c r="M92" s="147"/>
      <c r="N92" s="235"/>
    </row>
    <row r="93" spans="1:14" ht="11.25" hidden="1">
      <c r="A93" s="462" t="s">
        <v>460</v>
      </c>
      <c r="B93" s="531"/>
      <c r="C93" s="531"/>
      <c r="D93" s="531"/>
      <c r="E93" s="531"/>
      <c r="F93" s="531"/>
      <c r="G93" s="531"/>
      <c r="H93" s="531"/>
      <c r="I93" s="531"/>
      <c r="J93" s="531"/>
      <c r="K93" s="531"/>
      <c r="L93" s="531"/>
      <c r="M93" s="531"/>
      <c r="N93" s="532"/>
    </row>
    <row r="94" spans="1:14" ht="45" hidden="1">
      <c r="A94" s="93" t="s">
        <v>461</v>
      </c>
      <c r="B94" s="93" t="s">
        <v>386</v>
      </c>
      <c r="C94" s="404">
        <v>4560227</v>
      </c>
      <c r="D94" s="93"/>
      <c r="E94" s="235" t="s">
        <v>462</v>
      </c>
      <c r="F94" s="235" t="s">
        <v>411</v>
      </c>
      <c r="G94" s="404" t="s">
        <v>406</v>
      </c>
      <c r="H94" s="281">
        <v>2</v>
      </c>
      <c r="I94" s="282">
        <v>3421.9</v>
      </c>
      <c r="J94" s="279">
        <v>0.3</v>
      </c>
      <c r="K94" s="280" t="s">
        <v>58</v>
      </c>
      <c r="L94" s="147"/>
      <c r="M94" s="147" t="s">
        <v>402</v>
      </c>
      <c r="N94" s="235"/>
    </row>
    <row r="95" spans="1:14" ht="45" hidden="1">
      <c r="A95" s="93" t="s">
        <v>453</v>
      </c>
      <c r="B95" s="93" t="s">
        <v>386</v>
      </c>
      <c r="C95" s="404">
        <v>4560227</v>
      </c>
      <c r="D95" s="93"/>
      <c r="E95" s="235" t="s">
        <v>463</v>
      </c>
      <c r="F95" s="235" t="s">
        <v>411</v>
      </c>
      <c r="G95" s="404" t="s">
        <v>406</v>
      </c>
      <c r="H95" s="281">
        <v>9</v>
      </c>
      <c r="I95" s="282">
        <v>7533</v>
      </c>
      <c r="J95" s="279">
        <v>0.3</v>
      </c>
      <c r="K95" s="147" t="s">
        <v>58</v>
      </c>
      <c r="L95" s="147"/>
      <c r="M95" s="147" t="s">
        <v>402</v>
      </c>
      <c r="N95" s="235"/>
    </row>
    <row r="96" spans="1:14" ht="45" hidden="1">
      <c r="A96" s="93" t="s">
        <v>396</v>
      </c>
      <c r="B96" s="93" t="s">
        <v>311</v>
      </c>
      <c r="C96" s="404">
        <v>9460000</v>
      </c>
      <c r="D96" s="278"/>
      <c r="E96" s="235" t="s">
        <v>398</v>
      </c>
      <c r="F96" s="235" t="s">
        <v>399</v>
      </c>
      <c r="G96" s="404" t="s">
        <v>400</v>
      </c>
      <c r="H96" s="110">
        <v>9315</v>
      </c>
      <c r="I96" s="282">
        <v>6287.7</v>
      </c>
      <c r="J96" s="279">
        <v>0.3</v>
      </c>
      <c r="K96" s="280" t="s">
        <v>58</v>
      </c>
      <c r="L96" s="284">
        <v>41274</v>
      </c>
      <c r="M96" s="147" t="s">
        <v>402</v>
      </c>
      <c r="N96" s="235"/>
    </row>
    <row r="97" spans="1:14" ht="45" hidden="1">
      <c r="A97" s="93" t="s">
        <v>464</v>
      </c>
      <c r="B97" s="93" t="s">
        <v>465</v>
      </c>
      <c r="C97" s="404">
        <v>9314102</v>
      </c>
      <c r="D97" s="93"/>
      <c r="E97" s="235" t="s">
        <v>466</v>
      </c>
      <c r="F97" s="235" t="s">
        <v>411</v>
      </c>
      <c r="G97" s="404" t="s">
        <v>60</v>
      </c>
      <c r="H97" s="281">
        <v>1</v>
      </c>
      <c r="I97" s="282">
        <v>346.5</v>
      </c>
      <c r="J97" s="147">
        <v>0</v>
      </c>
      <c r="K97" s="147" t="s">
        <v>467</v>
      </c>
      <c r="L97" s="147"/>
      <c r="M97" s="285" t="s">
        <v>348</v>
      </c>
      <c r="N97" s="235"/>
    </row>
    <row r="98" spans="1:14" ht="56.25" hidden="1">
      <c r="A98" s="93" t="s">
        <v>403</v>
      </c>
      <c r="B98" s="93" t="s">
        <v>147</v>
      </c>
      <c r="C98" s="404">
        <v>7523090</v>
      </c>
      <c r="D98" s="93"/>
      <c r="E98" s="235" t="s">
        <v>468</v>
      </c>
      <c r="F98" s="235" t="s">
        <v>411</v>
      </c>
      <c r="G98" s="404" t="s">
        <v>60</v>
      </c>
      <c r="H98" s="281">
        <v>1</v>
      </c>
      <c r="I98" s="282">
        <v>796.1</v>
      </c>
      <c r="J98" s="279">
        <v>0.3</v>
      </c>
      <c r="K98" s="147" t="s">
        <v>467</v>
      </c>
      <c r="L98" s="147" t="s">
        <v>414</v>
      </c>
      <c r="M98" s="147" t="s">
        <v>402</v>
      </c>
      <c r="N98" s="235"/>
    </row>
    <row r="99" spans="1:14" ht="45" hidden="1">
      <c r="A99" s="93" t="s">
        <v>437</v>
      </c>
      <c r="B99" s="93" t="s">
        <v>438</v>
      </c>
      <c r="C99" s="404">
        <v>6120000</v>
      </c>
      <c r="D99" s="278"/>
      <c r="E99" s="235" t="s">
        <v>440</v>
      </c>
      <c r="F99" s="235" t="s">
        <v>411</v>
      </c>
      <c r="G99" s="404" t="s">
        <v>60</v>
      </c>
      <c r="H99" s="281">
        <v>1</v>
      </c>
      <c r="I99" s="282">
        <v>318.8</v>
      </c>
      <c r="J99" s="147">
        <v>0</v>
      </c>
      <c r="K99" s="147" t="s">
        <v>467</v>
      </c>
      <c r="L99" s="147" t="s">
        <v>469</v>
      </c>
      <c r="M99" s="285" t="s">
        <v>348</v>
      </c>
      <c r="N99" s="235"/>
    </row>
    <row r="100" spans="1:14" ht="11.25" hidden="1">
      <c r="A100" s="462" t="s">
        <v>420</v>
      </c>
      <c r="B100" s="464"/>
      <c r="C100" s="404"/>
      <c r="D100" s="93"/>
      <c r="E100" s="235"/>
      <c r="F100" s="235"/>
      <c r="G100" s="404"/>
      <c r="H100" s="281"/>
      <c r="I100" s="274">
        <f>SUM(I94:I98)</f>
        <v>18385.199999999997</v>
      </c>
      <c r="J100" s="279"/>
      <c r="K100" s="147"/>
      <c r="L100" s="147"/>
      <c r="M100" s="147"/>
      <c r="N100" s="235"/>
    </row>
    <row r="101" spans="1:14" ht="11.25" hidden="1">
      <c r="A101" s="462" t="s">
        <v>470</v>
      </c>
      <c r="B101" s="531"/>
      <c r="C101" s="531"/>
      <c r="D101" s="531"/>
      <c r="E101" s="531"/>
      <c r="F101" s="531"/>
      <c r="G101" s="531"/>
      <c r="H101" s="531"/>
      <c r="I101" s="531"/>
      <c r="J101" s="531"/>
      <c r="K101" s="531"/>
      <c r="L101" s="531"/>
      <c r="M101" s="531"/>
      <c r="N101" s="532"/>
    </row>
    <row r="102" spans="1:14" ht="45" hidden="1">
      <c r="A102" s="93" t="s">
        <v>437</v>
      </c>
      <c r="B102" s="93" t="s">
        <v>438</v>
      </c>
      <c r="C102" s="404">
        <v>6120000</v>
      </c>
      <c r="D102" s="278"/>
      <c r="E102" s="235" t="s">
        <v>440</v>
      </c>
      <c r="F102" s="235" t="s">
        <v>411</v>
      </c>
      <c r="G102" s="404" t="s">
        <v>60</v>
      </c>
      <c r="H102" s="281">
        <v>1</v>
      </c>
      <c r="I102" s="282">
        <v>314</v>
      </c>
      <c r="J102" s="147">
        <v>0</v>
      </c>
      <c r="K102" s="147" t="s">
        <v>471</v>
      </c>
      <c r="L102" s="147" t="s">
        <v>414</v>
      </c>
      <c r="M102" s="285" t="s">
        <v>348</v>
      </c>
      <c r="N102" s="286"/>
    </row>
    <row r="103" spans="1:14" ht="11.25" hidden="1">
      <c r="A103" s="462" t="s">
        <v>420</v>
      </c>
      <c r="B103" s="537"/>
      <c r="C103" s="405"/>
      <c r="D103" s="286"/>
      <c r="E103" s="286"/>
      <c r="F103" s="286"/>
      <c r="G103" s="405"/>
      <c r="H103" s="286"/>
      <c r="I103" s="287">
        <f>I102</f>
        <v>314</v>
      </c>
      <c r="J103" s="286"/>
      <c r="K103" s="286"/>
      <c r="L103" s="286"/>
      <c r="M103" s="286"/>
      <c r="N103" s="286"/>
    </row>
    <row r="104" spans="1:14" ht="11.25" hidden="1">
      <c r="A104" s="462" t="s">
        <v>472</v>
      </c>
      <c r="B104" s="531"/>
      <c r="C104" s="531"/>
      <c r="D104" s="531"/>
      <c r="E104" s="531"/>
      <c r="F104" s="531"/>
      <c r="G104" s="531"/>
      <c r="H104" s="531"/>
      <c r="I104" s="531"/>
      <c r="J104" s="531"/>
      <c r="K104" s="531"/>
      <c r="L104" s="531"/>
      <c r="M104" s="531"/>
      <c r="N104" s="532"/>
    </row>
    <row r="105" spans="1:14" ht="11.25" hidden="1">
      <c r="A105" s="271"/>
      <c r="B105" s="286"/>
      <c r="C105" s="405"/>
      <c r="D105" s="286"/>
      <c r="E105" s="286"/>
      <c r="F105" s="286"/>
      <c r="G105" s="405"/>
      <c r="H105" s="286"/>
      <c r="I105" s="288">
        <v>0</v>
      </c>
      <c r="J105" s="286"/>
      <c r="K105" s="286"/>
      <c r="L105" s="286"/>
      <c r="M105" s="286"/>
      <c r="N105" s="286"/>
    </row>
    <row r="106" spans="1:14" ht="11.25" hidden="1">
      <c r="A106" s="462" t="s">
        <v>420</v>
      </c>
      <c r="B106" s="464"/>
      <c r="C106" s="404"/>
      <c r="D106" s="93"/>
      <c r="E106" s="235"/>
      <c r="F106" s="235"/>
      <c r="G106" s="404"/>
      <c r="H106" s="281"/>
      <c r="I106" s="274">
        <f>I105</f>
        <v>0</v>
      </c>
      <c r="J106" s="279"/>
      <c r="K106" s="147"/>
      <c r="L106" s="147"/>
      <c r="M106" s="147"/>
      <c r="N106" s="235"/>
    </row>
    <row r="107" spans="1:14" ht="11.25" hidden="1">
      <c r="A107" s="462" t="s">
        <v>473</v>
      </c>
      <c r="B107" s="464"/>
      <c r="C107" s="404"/>
      <c r="D107" s="93"/>
      <c r="E107" s="235"/>
      <c r="F107" s="235"/>
      <c r="G107" s="404"/>
      <c r="H107" s="281"/>
      <c r="I107" s="274">
        <f>I106+I103+I100+I92+I77</f>
        <v>273392.87</v>
      </c>
      <c r="J107" s="279"/>
      <c r="K107" s="147"/>
      <c r="L107" s="147"/>
      <c r="M107" s="147"/>
      <c r="N107" s="235"/>
    </row>
    <row r="108" spans="1:14" ht="11.25" hidden="1">
      <c r="A108" s="472" t="s">
        <v>474</v>
      </c>
      <c r="B108" s="472"/>
      <c r="C108" s="472"/>
      <c r="D108" s="472"/>
      <c r="E108" s="472"/>
      <c r="F108" s="472"/>
      <c r="G108" s="472"/>
      <c r="H108" s="472"/>
      <c r="I108" s="472"/>
      <c r="J108" s="472"/>
      <c r="K108" s="472"/>
      <c r="L108" s="472"/>
      <c r="M108" s="472"/>
      <c r="N108" s="472"/>
    </row>
    <row r="109" spans="1:14" ht="11.25" hidden="1">
      <c r="A109" s="539" t="s">
        <v>143</v>
      </c>
      <c r="B109" s="540"/>
      <c r="C109" s="540"/>
      <c r="D109" s="540"/>
      <c r="E109" s="540"/>
      <c r="F109" s="540"/>
      <c r="G109" s="540"/>
      <c r="H109" s="540"/>
      <c r="I109" s="540"/>
      <c r="J109" s="540"/>
      <c r="K109" s="540"/>
      <c r="L109" s="540"/>
      <c r="M109" s="540"/>
      <c r="N109" s="541"/>
    </row>
    <row r="110" spans="1:14" ht="56.25" hidden="1">
      <c r="A110" s="83" t="s">
        <v>475</v>
      </c>
      <c r="B110" s="76" t="s">
        <v>147</v>
      </c>
      <c r="C110" s="404">
        <v>75230000</v>
      </c>
      <c r="D110" s="90" t="s">
        <v>476</v>
      </c>
      <c r="E110" s="289" t="s">
        <v>1389</v>
      </c>
      <c r="F110" s="235" t="s">
        <v>477</v>
      </c>
      <c r="G110" s="404" t="s">
        <v>60</v>
      </c>
      <c r="H110" s="76">
        <v>1</v>
      </c>
      <c r="I110" s="82">
        <v>1677.03</v>
      </c>
      <c r="J110" s="77">
        <v>0.3</v>
      </c>
      <c r="K110" s="97" t="s">
        <v>478</v>
      </c>
      <c r="L110" s="90" t="s">
        <v>268</v>
      </c>
      <c r="M110" s="35" t="s">
        <v>479</v>
      </c>
      <c r="N110" s="235"/>
    </row>
    <row r="111" spans="1:14" ht="56.25" hidden="1">
      <c r="A111" s="83" t="s">
        <v>475</v>
      </c>
      <c r="B111" s="76" t="s">
        <v>311</v>
      </c>
      <c r="C111" s="404">
        <v>9460000</v>
      </c>
      <c r="D111" s="90" t="s">
        <v>480</v>
      </c>
      <c r="E111" s="290" t="s">
        <v>481</v>
      </c>
      <c r="F111" s="235" t="s">
        <v>477</v>
      </c>
      <c r="G111" s="404" t="s">
        <v>60</v>
      </c>
      <c r="H111" s="76">
        <v>1</v>
      </c>
      <c r="I111" s="291">
        <v>2435.5</v>
      </c>
      <c r="J111" s="77">
        <v>0.3</v>
      </c>
      <c r="K111" s="97" t="s">
        <v>478</v>
      </c>
      <c r="L111" s="90" t="s">
        <v>226</v>
      </c>
      <c r="M111" s="259" t="s">
        <v>479</v>
      </c>
      <c r="N111" s="235"/>
    </row>
    <row r="112" spans="1:14" ht="78.75" hidden="1">
      <c r="A112" s="83" t="s">
        <v>482</v>
      </c>
      <c r="B112" s="76" t="s">
        <v>483</v>
      </c>
      <c r="C112" s="404">
        <v>4540030</v>
      </c>
      <c r="D112" s="90" t="s">
        <v>484</v>
      </c>
      <c r="E112" s="136" t="s">
        <v>485</v>
      </c>
      <c r="F112" s="235" t="s">
        <v>477</v>
      </c>
      <c r="G112" s="404" t="s">
        <v>60</v>
      </c>
      <c r="H112" s="76">
        <v>1</v>
      </c>
      <c r="I112" s="292">
        <v>50000</v>
      </c>
      <c r="J112" s="77">
        <v>0.3</v>
      </c>
      <c r="K112" s="97" t="s">
        <v>486</v>
      </c>
      <c r="L112" s="90" t="s">
        <v>237</v>
      </c>
      <c r="M112" s="259" t="s">
        <v>479</v>
      </c>
      <c r="N112" s="235"/>
    </row>
    <row r="113" spans="1:14" ht="78.75" hidden="1">
      <c r="A113" s="76" t="s">
        <v>482</v>
      </c>
      <c r="B113" s="76" t="s">
        <v>483</v>
      </c>
      <c r="C113" s="404">
        <v>4540030</v>
      </c>
      <c r="D113" s="90" t="s">
        <v>487</v>
      </c>
      <c r="E113" s="136" t="s">
        <v>488</v>
      </c>
      <c r="F113" s="235" t="s">
        <v>477</v>
      </c>
      <c r="G113" s="404" t="s">
        <v>60</v>
      </c>
      <c r="H113" s="76">
        <v>1</v>
      </c>
      <c r="I113" s="292">
        <v>44601.59</v>
      </c>
      <c r="J113" s="77">
        <v>0.3</v>
      </c>
      <c r="K113" s="97" t="s">
        <v>486</v>
      </c>
      <c r="L113" s="90" t="s">
        <v>237</v>
      </c>
      <c r="M113" s="259" t="s">
        <v>479</v>
      </c>
      <c r="N113" s="235"/>
    </row>
    <row r="114" spans="1:14" ht="78.75" hidden="1">
      <c r="A114" s="76" t="s">
        <v>482</v>
      </c>
      <c r="B114" s="76" t="s">
        <v>483</v>
      </c>
      <c r="C114" s="404">
        <v>4540030</v>
      </c>
      <c r="D114" s="90" t="s">
        <v>489</v>
      </c>
      <c r="E114" s="136" t="s">
        <v>490</v>
      </c>
      <c r="F114" s="235" t="s">
        <v>477</v>
      </c>
      <c r="G114" s="404" t="s">
        <v>60</v>
      </c>
      <c r="H114" s="76">
        <v>1</v>
      </c>
      <c r="I114" s="100">
        <v>47133.33</v>
      </c>
      <c r="J114" s="77">
        <v>0.3</v>
      </c>
      <c r="K114" s="97" t="s">
        <v>478</v>
      </c>
      <c r="L114" s="90" t="s">
        <v>237</v>
      </c>
      <c r="M114" s="259" t="s">
        <v>479</v>
      </c>
      <c r="N114" s="235"/>
    </row>
    <row r="115" spans="1:14" ht="45" hidden="1">
      <c r="A115" s="76" t="s">
        <v>491</v>
      </c>
      <c r="B115" s="76" t="s">
        <v>311</v>
      </c>
      <c r="C115" s="404">
        <v>2915030</v>
      </c>
      <c r="D115" s="90" t="s">
        <v>492</v>
      </c>
      <c r="E115" s="136" t="s">
        <v>493</v>
      </c>
      <c r="F115" s="235" t="s">
        <v>477</v>
      </c>
      <c r="G115" s="404" t="s">
        <v>406</v>
      </c>
      <c r="H115" s="76">
        <v>48</v>
      </c>
      <c r="I115" s="26">
        <v>197.11</v>
      </c>
      <c r="J115" s="76" t="s">
        <v>494</v>
      </c>
      <c r="K115" s="97" t="s">
        <v>495</v>
      </c>
      <c r="L115" s="90" t="s">
        <v>233</v>
      </c>
      <c r="M115" s="259" t="s">
        <v>348</v>
      </c>
      <c r="N115" s="235"/>
    </row>
    <row r="116" spans="1:14" ht="45" hidden="1">
      <c r="A116" s="76" t="s">
        <v>496</v>
      </c>
      <c r="B116" s="76">
        <v>45</v>
      </c>
      <c r="C116" s="404">
        <v>9314102</v>
      </c>
      <c r="D116" s="90" t="s">
        <v>497</v>
      </c>
      <c r="E116" s="136" t="s">
        <v>498</v>
      </c>
      <c r="F116" s="235" t="s">
        <v>477</v>
      </c>
      <c r="G116" s="404" t="s">
        <v>406</v>
      </c>
      <c r="H116" s="76">
        <v>7</v>
      </c>
      <c r="I116" s="26">
        <v>2745.2</v>
      </c>
      <c r="J116" s="77">
        <v>0.3</v>
      </c>
      <c r="K116" s="97" t="s">
        <v>495</v>
      </c>
      <c r="L116" s="90" t="s">
        <v>226</v>
      </c>
      <c r="M116" s="259" t="s">
        <v>479</v>
      </c>
      <c r="N116" s="235"/>
    </row>
    <row r="117" spans="1:14" ht="45" hidden="1">
      <c r="A117" s="76" t="s">
        <v>496</v>
      </c>
      <c r="B117" s="76">
        <v>45</v>
      </c>
      <c r="C117" s="404">
        <v>9314102</v>
      </c>
      <c r="D117" s="90" t="s">
        <v>499</v>
      </c>
      <c r="E117" s="136" t="s">
        <v>498</v>
      </c>
      <c r="F117" s="235" t="s">
        <v>477</v>
      </c>
      <c r="G117" s="404" t="s">
        <v>406</v>
      </c>
      <c r="H117" s="76">
        <v>45</v>
      </c>
      <c r="I117" s="26">
        <v>17650.9</v>
      </c>
      <c r="J117" s="77">
        <v>0.3</v>
      </c>
      <c r="K117" s="97" t="s">
        <v>495</v>
      </c>
      <c r="L117" s="90" t="s">
        <v>234</v>
      </c>
      <c r="M117" s="259" t="s">
        <v>479</v>
      </c>
      <c r="N117" s="235"/>
    </row>
    <row r="118" spans="1:14" ht="11.25" hidden="1">
      <c r="A118" s="76"/>
      <c r="B118" s="76"/>
      <c r="C118" s="404"/>
      <c r="D118" s="90"/>
      <c r="E118" s="136"/>
      <c r="F118" s="235"/>
      <c r="G118" s="404"/>
      <c r="H118" s="76"/>
      <c r="I118" s="26">
        <f>SUM(I110:I117)</f>
        <v>166440.66</v>
      </c>
      <c r="J118" s="76"/>
      <c r="K118" s="97"/>
      <c r="L118" s="90"/>
      <c r="M118" s="35"/>
      <c r="N118" s="235"/>
    </row>
    <row r="119" spans="1:14" ht="11.25" hidden="1">
      <c r="A119" s="542" t="s">
        <v>500</v>
      </c>
      <c r="B119" s="543"/>
      <c r="C119" s="543"/>
      <c r="D119" s="543"/>
      <c r="E119" s="543"/>
      <c r="F119" s="543"/>
      <c r="G119" s="543"/>
      <c r="H119" s="543"/>
      <c r="I119" s="543"/>
      <c r="J119" s="543"/>
      <c r="K119" s="543"/>
      <c r="L119" s="543"/>
      <c r="M119" s="543"/>
      <c r="N119" s="544"/>
    </row>
    <row r="120" spans="1:14" ht="45" hidden="1">
      <c r="A120" s="247" t="s">
        <v>501</v>
      </c>
      <c r="B120" s="76" t="s">
        <v>502</v>
      </c>
      <c r="C120" s="404">
        <v>6022020</v>
      </c>
      <c r="D120" s="90" t="s">
        <v>503</v>
      </c>
      <c r="E120" s="293" t="s">
        <v>504</v>
      </c>
      <c r="F120" s="76" t="s">
        <v>477</v>
      </c>
      <c r="G120" s="404" t="s">
        <v>60</v>
      </c>
      <c r="H120" s="76">
        <v>1</v>
      </c>
      <c r="I120" s="26">
        <v>175.55</v>
      </c>
      <c r="J120" s="76" t="s">
        <v>494</v>
      </c>
      <c r="K120" s="97" t="s">
        <v>245</v>
      </c>
      <c r="L120" s="76" t="s">
        <v>269</v>
      </c>
      <c r="M120" s="259" t="s">
        <v>348</v>
      </c>
      <c r="N120" s="235"/>
    </row>
    <row r="121" spans="1:14" ht="45" hidden="1">
      <c r="A121" s="76" t="s">
        <v>505</v>
      </c>
      <c r="B121" s="76" t="s">
        <v>506</v>
      </c>
      <c r="C121" s="404">
        <v>4540032</v>
      </c>
      <c r="D121" s="90" t="s">
        <v>507</v>
      </c>
      <c r="E121" s="136" t="s">
        <v>508</v>
      </c>
      <c r="F121" s="76" t="s">
        <v>477</v>
      </c>
      <c r="G121" s="404" t="s">
        <v>406</v>
      </c>
      <c r="H121" s="76">
        <v>243</v>
      </c>
      <c r="I121" s="26">
        <v>1017.84</v>
      </c>
      <c r="J121" s="77">
        <v>0.3</v>
      </c>
      <c r="K121" s="97" t="s">
        <v>226</v>
      </c>
      <c r="L121" s="90" t="s">
        <v>281</v>
      </c>
      <c r="M121" s="259" t="s">
        <v>479</v>
      </c>
      <c r="N121" s="235"/>
    </row>
    <row r="122" spans="1:14" ht="56.25" hidden="1">
      <c r="A122" s="80" t="s">
        <v>475</v>
      </c>
      <c r="B122" s="80" t="s">
        <v>311</v>
      </c>
      <c r="C122" s="407">
        <v>9460000</v>
      </c>
      <c r="D122" s="294" t="s">
        <v>509</v>
      </c>
      <c r="E122" s="295" t="s">
        <v>481</v>
      </c>
      <c r="F122" s="80" t="s">
        <v>477</v>
      </c>
      <c r="G122" s="407" t="s">
        <v>60</v>
      </c>
      <c r="H122" s="80">
        <v>1</v>
      </c>
      <c r="I122" s="296">
        <v>2435.5</v>
      </c>
      <c r="J122" s="297">
        <v>0.3</v>
      </c>
      <c r="K122" s="80" t="s">
        <v>226</v>
      </c>
      <c r="L122" s="80" t="s">
        <v>510</v>
      </c>
      <c r="M122" s="298" t="s">
        <v>479</v>
      </c>
      <c r="N122" s="262"/>
    </row>
    <row r="123" spans="1:14" ht="45" hidden="1">
      <c r="A123" s="83" t="s">
        <v>511</v>
      </c>
      <c r="B123" s="76" t="s">
        <v>311</v>
      </c>
      <c r="C123" s="404">
        <v>2915030</v>
      </c>
      <c r="D123" s="90" t="s">
        <v>512</v>
      </c>
      <c r="E123" s="136" t="s">
        <v>493</v>
      </c>
      <c r="F123" s="76" t="s">
        <v>477</v>
      </c>
      <c r="G123" s="404" t="s">
        <v>406</v>
      </c>
      <c r="H123" s="76">
        <v>48</v>
      </c>
      <c r="I123" s="26">
        <v>295.66</v>
      </c>
      <c r="J123" s="76" t="s">
        <v>494</v>
      </c>
      <c r="K123" s="76" t="s">
        <v>233</v>
      </c>
      <c r="L123" s="76" t="s">
        <v>269</v>
      </c>
      <c r="M123" s="259" t="s">
        <v>348</v>
      </c>
      <c r="N123" s="235"/>
    </row>
    <row r="124" spans="1:14" ht="45" hidden="1">
      <c r="A124" s="83" t="s">
        <v>513</v>
      </c>
      <c r="B124" s="76" t="s">
        <v>514</v>
      </c>
      <c r="C124" s="404">
        <v>2919020</v>
      </c>
      <c r="D124" s="90"/>
      <c r="E124" s="136" t="s">
        <v>515</v>
      </c>
      <c r="F124" s="76" t="s">
        <v>477</v>
      </c>
      <c r="G124" s="404" t="s">
        <v>406</v>
      </c>
      <c r="H124" s="76">
        <v>22</v>
      </c>
      <c r="I124" s="26">
        <v>241</v>
      </c>
      <c r="J124" s="76" t="s">
        <v>494</v>
      </c>
      <c r="K124" s="76" t="s">
        <v>233</v>
      </c>
      <c r="L124" s="76" t="s">
        <v>510</v>
      </c>
      <c r="M124" s="259" t="s">
        <v>348</v>
      </c>
      <c r="N124" s="235"/>
    </row>
    <row r="125" spans="1:14" ht="45" hidden="1">
      <c r="A125" s="83" t="s">
        <v>516</v>
      </c>
      <c r="B125" s="76">
        <v>45</v>
      </c>
      <c r="C125" s="404">
        <v>4540032</v>
      </c>
      <c r="D125" s="90" t="s">
        <v>517</v>
      </c>
      <c r="E125" s="136" t="s">
        <v>518</v>
      </c>
      <c r="F125" s="76" t="s">
        <v>477</v>
      </c>
      <c r="G125" s="404" t="s">
        <v>406</v>
      </c>
      <c r="H125" s="76">
        <v>187</v>
      </c>
      <c r="I125" s="26">
        <v>4207.5</v>
      </c>
      <c r="J125" s="77">
        <v>0.3</v>
      </c>
      <c r="K125" s="76" t="s">
        <v>233</v>
      </c>
      <c r="L125" s="76" t="s">
        <v>234</v>
      </c>
      <c r="M125" s="259" t="s">
        <v>479</v>
      </c>
      <c r="N125" s="235"/>
    </row>
    <row r="126" spans="1:14" ht="45" hidden="1">
      <c r="A126" s="83" t="s">
        <v>519</v>
      </c>
      <c r="B126" s="76">
        <v>45</v>
      </c>
      <c r="C126" s="404">
        <v>4540032</v>
      </c>
      <c r="D126" s="90"/>
      <c r="E126" s="136" t="s">
        <v>520</v>
      </c>
      <c r="F126" s="76" t="s">
        <v>477</v>
      </c>
      <c r="G126" s="404" t="s">
        <v>406</v>
      </c>
      <c r="H126" s="76">
        <v>4</v>
      </c>
      <c r="I126" s="26">
        <v>8200</v>
      </c>
      <c r="J126" s="77">
        <v>0.3</v>
      </c>
      <c r="K126" s="76" t="s">
        <v>233</v>
      </c>
      <c r="L126" s="76" t="s">
        <v>269</v>
      </c>
      <c r="M126" s="259" t="s">
        <v>479</v>
      </c>
      <c r="N126" s="235"/>
    </row>
    <row r="127" spans="1:14" ht="45" hidden="1">
      <c r="A127" s="83" t="s">
        <v>519</v>
      </c>
      <c r="B127" s="76">
        <v>45</v>
      </c>
      <c r="C127" s="404">
        <v>4540032</v>
      </c>
      <c r="D127" s="90"/>
      <c r="E127" s="136" t="s">
        <v>521</v>
      </c>
      <c r="F127" s="76" t="s">
        <v>477</v>
      </c>
      <c r="G127" s="404" t="s">
        <v>406</v>
      </c>
      <c r="H127" s="76">
        <v>1</v>
      </c>
      <c r="I127" s="26">
        <v>900</v>
      </c>
      <c r="J127" s="77">
        <v>0.3</v>
      </c>
      <c r="K127" s="76" t="s">
        <v>233</v>
      </c>
      <c r="L127" s="76" t="s">
        <v>269</v>
      </c>
      <c r="M127" s="259" t="s">
        <v>479</v>
      </c>
      <c r="N127" s="235"/>
    </row>
    <row r="128" spans="1:14" ht="45" hidden="1">
      <c r="A128" s="83" t="s">
        <v>522</v>
      </c>
      <c r="B128" s="76" t="s">
        <v>373</v>
      </c>
      <c r="C128" s="404">
        <v>9319105</v>
      </c>
      <c r="D128" s="90"/>
      <c r="E128" s="136" t="s">
        <v>523</v>
      </c>
      <c r="F128" s="76" t="s">
        <v>477</v>
      </c>
      <c r="G128" s="404" t="s">
        <v>60</v>
      </c>
      <c r="H128" s="76">
        <v>1</v>
      </c>
      <c r="I128" s="26">
        <v>777.4</v>
      </c>
      <c r="J128" s="77">
        <v>0.3</v>
      </c>
      <c r="K128" s="76" t="s">
        <v>233</v>
      </c>
      <c r="L128" s="76" t="s">
        <v>510</v>
      </c>
      <c r="M128" s="259" t="s">
        <v>479</v>
      </c>
      <c r="N128" s="235"/>
    </row>
    <row r="129" spans="1:14" ht="45" hidden="1">
      <c r="A129" s="83" t="s">
        <v>524</v>
      </c>
      <c r="B129" s="76">
        <v>45</v>
      </c>
      <c r="C129" s="404">
        <v>4540032</v>
      </c>
      <c r="D129" s="90"/>
      <c r="E129" s="136" t="s">
        <v>525</v>
      </c>
      <c r="F129" s="76" t="s">
        <v>477</v>
      </c>
      <c r="G129" s="404" t="s">
        <v>406</v>
      </c>
      <c r="H129" s="76">
        <v>17</v>
      </c>
      <c r="I129" s="26">
        <v>22437.72</v>
      </c>
      <c r="J129" s="77">
        <v>0.3</v>
      </c>
      <c r="K129" s="76" t="s">
        <v>233</v>
      </c>
      <c r="L129" s="76" t="s">
        <v>234</v>
      </c>
      <c r="M129" s="259" t="s">
        <v>479</v>
      </c>
      <c r="N129" s="235"/>
    </row>
    <row r="130" spans="1:14" ht="45" hidden="1">
      <c r="A130" s="83" t="s">
        <v>524</v>
      </c>
      <c r="B130" s="76">
        <v>45</v>
      </c>
      <c r="C130" s="404">
        <v>4540032</v>
      </c>
      <c r="D130" s="90"/>
      <c r="E130" s="136" t="s">
        <v>525</v>
      </c>
      <c r="F130" s="76" t="s">
        <v>477</v>
      </c>
      <c r="G130" s="404" t="s">
        <v>406</v>
      </c>
      <c r="H130" s="76">
        <v>18</v>
      </c>
      <c r="I130" s="26">
        <v>49999.99</v>
      </c>
      <c r="J130" s="77">
        <v>0.3</v>
      </c>
      <c r="K130" s="76" t="s">
        <v>233</v>
      </c>
      <c r="L130" s="76" t="s">
        <v>234</v>
      </c>
      <c r="M130" s="259" t="s">
        <v>479</v>
      </c>
      <c r="N130" s="235"/>
    </row>
    <row r="131" spans="1:14" ht="45" hidden="1">
      <c r="A131" s="83" t="s">
        <v>524</v>
      </c>
      <c r="B131" s="76">
        <v>45</v>
      </c>
      <c r="C131" s="404">
        <v>4540032</v>
      </c>
      <c r="D131" s="90"/>
      <c r="E131" s="136" t="s">
        <v>525</v>
      </c>
      <c r="F131" s="76" t="s">
        <v>477</v>
      </c>
      <c r="G131" s="404" t="s">
        <v>406</v>
      </c>
      <c r="H131" s="76">
        <v>25</v>
      </c>
      <c r="I131" s="26">
        <v>49999.99</v>
      </c>
      <c r="J131" s="77">
        <v>0.3</v>
      </c>
      <c r="K131" s="76" t="s">
        <v>233</v>
      </c>
      <c r="L131" s="76" t="s">
        <v>234</v>
      </c>
      <c r="M131" s="259" t="s">
        <v>479</v>
      </c>
      <c r="N131" s="235"/>
    </row>
    <row r="132" spans="1:14" ht="45" hidden="1">
      <c r="A132" s="83" t="s">
        <v>526</v>
      </c>
      <c r="B132" s="76">
        <v>45</v>
      </c>
      <c r="C132" s="404">
        <v>4540032</v>
      </c>
      <c r="D132" s="90"/>
      <c r="E132" s="136" t="s">
        <v>527</v>
      </c>
      <c r="F132" s="76" t="s">
        <v>477</v>
      </c>
      <c r="G132" s="404" t="s">
        <v>406</v>
      </c>
      <c r="H132" s="76">
        <v>4</v>
      </c>
      <c r="I132" s="26">
        <v>6806.8</v>
      </c>
      <c r="J132" s="77">
        <v>0.3</v>
      </c>
      <c r="K132" s="76" t="s">
        <v>510</v>
      </c>
      <c r="L132" s="76" t="s">
        <v>269</v>
      </c>
      <c r="M132" s="259" t="s">
        <v>479</v>
      </c>
      <c r="N132" s="235"/>
    </row>
    <row r="133" spans="1:14" ht="56.25" hidden="1">
      <c r="A133" s="83" t="s">
        <v>528</v>
      </c>
      <c r="B133" s="76">
        <v>64</v>
      </c>
      <c r="C133" s="404">
        <v>6420090</v>
      </c>
      <c r="D133" s="90"/>
      <c r="E133" s="136" t="s">
        <v>529</v>
      </c>
      <c r="F133" s="76" t="s">
        <v>477</v>
      </c>
      <c r="G133" s="404" t="s">
        <v>60</v>
      </c>
      <c r="H133" s="76">
        <v>1</v>
      </c>
      <c r="I133" s="26">
        <v>369.44</v>
      </c>
      <c r="J133" s="76" t="s">
        <v>494</v>
      </c>
      <c r="K133" s="76" t="s">
        <v>245</v>
      </c>
      <c r="L133" s="76" t="s">
        <v>237</v>
      </c>
      <c r="M133" s="259" t="s">
        <v>530</v>
      </c>
      <c r="N133" s="235"/>
    </row>
    <row r="134" spans="1:14" ht="56.25" hidden="1">
      <c r="A134" s="83" t="s">
        <v>531</v>
      </c>
      <c r="B134" s="76" t="s">
        <v>483</v>
      </c>
      <c r="C134" s="404">
        <v>4030201</v>
      </c>
      <c r="D134" s="90"/>
      <c r="E134" s="136" t="s">
        <v>532</v>
      </c>
      <c r="F134" s="76" t="s">
        <v>477</v>
      </c>
      <c r="G134" s="404" t="s">
        <v>60</v>
      </c>
      <c r="H134" s="76">
        <v>1</v>
      </c>
      <c r="I134" s="26">
        <v>296.6</v>
      </c>
      <c r="J134" s="76" t="s">
        <v>494</v>
      </c>
      <c r="K134" s="76" t="s">
        <v>245</v>
      </c>
      <c r="L134" s="76" t="s">
        <v>237</v>
      </c>
      <c r="M134" s="259" t="s">
        <v>530</v>
      </c>
      <c r="N134" s="235"/>
    </row>
    <row r="135" spans="1:14" ht="146.25" hidden="1">
      <c r="A135" s="83" t="s">
        <v>531</v>
      </c>
      <c r="B135" s="76" t="s">
        <v>483</v>
      </c>
      <c r="C135" s="404">
        <v>9440420</v>
      </c>
      <c r="D135" s="90"/>
      <c r="E135" s="136" t="s">
        <v>533</v>
      </c>
      <c r="F135" s="76" t="s">
        <v>477</v>
      </c>
      <c r="G135" s="404" t="s">
        <v>60</v>
      </c>
      <c r="H135" s="76">
        <v>1</v>
      </c>
      <c r="I135" s="26">
        <v>102.1</v>
      </c>
      <c r="J135" s="76" t="s">
        <v>494</v>
      </c>
      <c r="K135" s="76" t="s">
        <v>245</v>
      </c>
      <c r="L135" s="76" t="s">
        <v>237</v>
      </c>
      <c r="M135" s="259" t="s">
        <v>534</v>
      </c>
      <c r="N135" s="235"/>
    </row>
    <row r="136" spans="1:14" ht="146.25" hidden="1">
      <c r="A136" s="83" t="s">
        <v>531</v>
      </c>
      <c r="B136" s="76" t="s">
        <v>483</v>
      </c>
      <c r="C136" s="404">
        <v>9440420</v>
      </c>
      <c r="D136" s="90"/>
      <c r="E136" s="136" t="s">
        <v>535</v>
      </c>
      <c r="F136" s="76" t="s">
        <v>477</v>
      </c>
      <c r="G136" s="404" t="s">
        <v>60</v>
      </c>
      <c r="H136" s="76">
        <v>1</v>
      </c>
      <c r="I136" s="26">
        <v>452.7</v>
      </c>
      <c r="J136" s="76" t="s">
        <v>494</v>
      </c>
      <c r="K136" s="76" t="s">
        <v>245</v>
      </c>
      <c r="L136" s="76" t="s">
        <v>237</v>
      </c>
      <c r="M136" s="259" t="s">
        <v>534</v>
      </c>
      <c r="N136" s="235"/>
    </row>
    <row r="137" spans="1:14" ht="78.75" hidden="1">
      <c r="A137" s="83" t="s">
        <v>536</v>
      </c>
      <c r="B137" s="76" t="s">
        <v>483</v>
      </c>
      <c r="C137" s="404">
        <v>9314000</v>
      </c>
      <c r="D137" s="90"/>
      <c r="E137" s="136" t="s">
        <v>537</v>
      </c>
      <c r="F137" s="76" t="s">
        <v>477</v>
      </c>
      <c r="G137" s="404" t="s">
        <v>60</v>
      </c>
      <c r="H137" s="76">
        <v>1</v>
      </c>
      <c r="I137" s="26">
        <v>137.5</v>
      </c>
      <c r="J137" s="76" t="s">
        <v>494</v>
      </c>
      <c r="K137" s="76" t="s">
        <v>245</v>
      </c>
      <c r="L137" s="76" t="s">
        <v>237</v>
      </c>
      <c r="M137" s="259" t="s">
        <v>538</v>
      </c>
      <c r="N137" s="235"/>
    </row>
    <row r="138" spans="1:14" ht="146.25" hidden="1">
      <c r="A138" s="83" t="s">
        <v>539</v>
      </c>
      <c r="B138" s="76" t="s">
        <v>483</v>
      </c>
      <c r="C138" s="404">
        <v>9440420</v>
      </c>
      <c r="D138" s="90"/>
      <c r="E138" s="136" t="s">
        <v>540</v>
      </c>
      <c r="F138" s="76" t="s">
        <v>477</v>
      </c>
      <c r="G138" s="404" t="s">
        <v>60</v>
      </c>
      <c r="H138" s="76">
        <v>1</v>
      </c>
      <c r="I138" s="26">
        <v>167.02</v>
      </c>
      <c r="J138" s="76" t="s">
        <v>494</v>
      </c>
      <c r="K138" s="76" t="s">
        <v>245</v>
      </c>
      <c r="L138" s="76" t="s">
        <v>237</v>
      </c>
      <c r="M138" s="259" t="s">
        <v>534</v>
      </c>
      <c r="N138" s="235"/>
    </row>
    <row r="139" spans="1:14" ht="78.75" hidden="1">
      <c r="A139" s="83" t="s">
        <v>539</v>
      </c>
      <c r="B139" s="76" t="s">
        <v>483</v>
      </c>
      <c r="C139" s="404">
        <v>4030210</v>
      </c>
      <c r="D139" s="90"/>
      <c r="E139" s="136" t="s">
        <v>541</v>
      </c>
      <c r="F139" s="76" t="s">
        <v>477</v>
      </c>
      <c r="G139" s="404" t="s">
        <v>60</v>
      </c>
      <c r="H139" s="76">
        <v>1</v>
      </c>
      <c r="I139" s="26">
        <v>202.3</v>
      </c>
      <c r="J139" s="76" t="s">
        <v>494</v>
      </c>
      <c r="K139" s="76" t="s">
        <v>245</v>
      </c>
      <c r="L139" s="76" t="s">
        <v>237</v>
      </c>
      <c r="M139" s="259" t="s">
        <v>538</v>
      </c>
      <c r="N139" s="235"/>
    </row>
    <row r="140" spans="1:14" ht="78.75" hidden="1">
      <c r="A140" s="83" t="s">
        <v>531</v>
      </c>
      <c r="B140" s="76" t="s">
        <v>483</v>
      </c>
      <c r="C140" s="404">
        <v>4030201</v>
      </c>
      <c r="D140" s="90"/>
      <c r="E140" s="136" t="s">
        <v>542</v>
      </c>
      <c r="F140" s="76" t="s">
        <v>477</v>
      </c>
      <c r="G140" s="404" t="s">
        <v>60</v>
      </c>
      <c r="H140" s="76">
        <v>1</v>
      </c>
      <c r="I140" s="26">
        <v>960.1</v>
      </c>
      <c r="J140" s="76" t="s">
        <v>494</v>
      </c>
      <c r="K140" s="76" t="s">
        <v>245</v>
      </c>
      <c r="L140" s="76" t="s">
        <v>237</v>
      </c>
      <c r="M140" s="259" t="s">
        <v>538</v>
      </c>
      <c r="N140" s="235"/>
    </row>
    <row r="141" spans="1:14" ht="78.75" hidden="1">
      <c r="A141" s="83" t="s">
        <v>531</v>
      </c>
      <c r="B141" s="76" t="s">
        <v>483</v>
      </c>
      <c r="C141" s="404">
        <v>9440420</v>
      </c>
      <c r="D141" s="90"/>
      <c r="E141" s="136" t="s">
        <v>543</v>
      </c>
      <c r="F141" s="76" t="s">
        <v>477</v>
      </c>
      <c r="G141" s="404" t="s">
        <v>60</v>
      </c>
      <c r="H141" s="76">
        <v>1</v>
      </c>
      <c r="I141" s="26">
        <v>1148</v>
      </c>
      <c r="J141" s="76" t="s">
        <v>494</v>
      </c>
      <c r="K141" s="76" t="s">
        <v>245</v>
      </c>
      <c r="L141" s="76" t="s">
        <v>237</v>
      </c>
      <c r="M141" s="259" t="s">
        <v>538</v>
      </c>
      <c r="N141" s="235"/>
    </row>
    <row r="142" spans="1:14" ht="11.25" hidden="1">
      <c r="A142" s="83"/>
      <c r="B142" s="76"/>
      <c r="C142" s="404"/>
      <c r="D142" s="90"/>
      <c r="E142" s="136"/>
      <c r="F142" s="76"/>
      <c r="G142" s="404"/>
      <c r="H142" s="76" t="s">
        <v>420</v>
      </c>
      <c r="I142" s="26">
        <f>SUM(I120:I141)</f>
        <v>151330.71</v>
      </c>
      <c r="J142" s="76"/>
      <c r="K142" s="76"/>
      <c r="L142" s="76"/>
      <c r="M142" s="259"/>
      <c r="N142" s="235"/>
    </row>
    <row r="143" spans="1:14" ht="11.25" hidden="1">
      <c r="A143" s="480" t="s">
        <v>544</v>
      </c>
      <c r="B143" s="480"/>
      <c r="C143" s="480"/>
      <c r="D143" s="480"/>
      <c r="E143" s="480"/>
      <c r="F143" s="480"/>
      <c r="G143" s="480"/>
      <c r="H143" s="480"/>
      <c r="I143" s="480"/>
      <c r="J143" s="480"/>
      <c r="K143" s="480"/>
      <c r="L143" s="480"/>
      <c r="M143" s="480"/>
      <c r="N143" s="480"/>
    </row>
    <row r="144" spans="1:14" ht="45" hidden="1">
      <c r="A144" s="196" t="s">
        <v>491</v>
      </c>
      <c r="B144" s="196" t="s">
        <v>483</v>
      </c>
      <c r="C144" s="196">
        <v>7424020</v>
      </c>
      <c r="D144" s="196"/>
      <c r="E144" s="76" t="s">
        <v>545</v>
      </c>
      <c r="F144" s="299" t="s">
        <v>477</v>
      </c>
      <c r="G144" s="196" t="s">
        <v>60</v>
      </c>
      <c r="H144" s="196">
        <v>1</v>
      </c>
      <c r="I144" s="196">
        <v>310.5</v>
      </c>
      <c r="J144" s="83" t="s">
        <v>494</v>
      </c>
      <c r="K144" s="196" t="s">
        <v>510</v>
      </c>
      <c r="L144" s="196" t="s">
        <v>237</v>
      </c>
      <c r="M144" s="300" t="s">
        <v>348</v>
      </c>
      <c r="N144" s="202"/>
    </row>
    <row r="145" spans="1:14" ht="45" hidden="1">
      <c r="A145" s="83" t="s">
        <v>546</v>
      </c>
      <c r="B145" s="83" t="s">
        <v>506</v>
      </c>
      <c r="C145" s="409">
        <v>4540032</v>
      </c>
      <c r="D145" s="203"/>
      <c r="E145" s="301" t="s">
        <v>508</v>
      </c>
      <c r="F145" s="302" t="s">
        <v>477</v>
      </c>
      <c r="G145" s="409" t="s">
        <v>406</v>
      </c>
      <c r="H145" s="83">
        <v>350</v>
      </c>
      <c r="I145" s="84">
        <v>3208.2</v>
      </c>
      <c r="J145" s="204">
        <v>0.3</v>
      </c>
      <c r="K145" s="203" t="s">
        <v>510</v>
      </c>
      <c r="L145" s="203" t="s">
        <v>237</v>
      </c>
      <c r="M145" s="303" t="s">
        <v>479</v>
      </c>
      <c r="N145" s="302"/>
    </row>
    <row r="146" spans="1:14" ht="45" hidden="1">
      <c r="A146" s="83" t="s">
        <v>536</v>
      </c>
      <c r="B146" s="83" t="s">
        <v>483</v>
      </c>
      <c r="C146" s="409">
        <v>9314000</v>
      </c>
      <c r="D146" s="203"/>
      <c r="E146" s="301" t="s">
        <v>547</v>
      </c>
      <c r="F146" s="302" t="s">
        <v>477</v>
      </c>
      <c r="G146" s="409" t="s">
        <v>406</v>
      </c>
      <c r="H146" s="83">
        <v>4</v>
      </c>
      <c r="I146" s="84">
        <v>406.5</v>
      </c>
      <c r="J146" s="83" t="s">
        <v>494</v>
      </c>
      <c r="K146" s="203" t="s">
        <v>510</v>
      </c>
      <c r="L146" s="203" t="s">
        <v>234</v>
      </c>
      <c r="M146" s="303" t="s">
        <v>348</v>
      </c>
      <c r="N146" s="302"/>
    </row>
    <row r="147" spans="1:14" ht="45" hidden="1">
      <c r="A147" s="83" t="s">
        <v>511</v>
      </c>
      <c r="B147" s="76" t="s">
        <v>311</v>
      </c>
      <c r="C147" s="404">
        <v>2915030</v>
      </c>
      <c r="D147" s="93"/>
      <c r="E147" s="136" t="s">
        <v>493</v>
      </c>
      <c r="F147" s="235" t="s">
        <v>477</v>
      </c>
      <c r="G147" s="404" t="s">
        <v>406</v>
      </c>
      <c r="H147" s="76">
        <v>48</v>
      </c>
      <c r="I147" s="26">
        <v>295.66</v>
      </c>
      <c r="J147" s="76" t="s">
        <v>494</v>
      </c>
      <c r="K147" s="76" t="s">
        <v>281</v>
      </c>
      <c r="L147" s="76" t="s">
        <v>230</v>
      </c>
      <c r="M147" s="259" t="s">
        <v>348</v>
      </c>
      <c r="N147" s="235"/>
    </row>
    <row r="148" spans="1:14" ht="45" hidden="1">
      <c r="A148" s="247" t="s">
        <v>548</v>
      </c>
      <c r="B148" s="76" t="s">
        <v>549</v>
      </c>
      <c r="C148" s="404">
        <v>9314000</v>
      </c>
      <c r="D148" s="247"/>
      <c r="E148" s="136" t="s">
        <v>550</v>
      </c>
      <c r="F148" s="235" t="s">
        <v>477</v>
      </c>
      <c r="G148" s="404" t="s">
        <v>406</v>
      </c>
      <c r="H148" s="76">
        <v>4</v>
      </c>
      <c r="I148" s="26">
        <v>577.5</v>
      </c>
      <c r="J148" s="77">
        <v>0.3</v>
      </c>
      <c r="K148" s="76" t="s">
        <v>281</v>
      </c>
      <c r="L148" s="76" t="s">
        <v>237</v>
      </c>
      <c r="M148" s="259" t="s">
        <v>479</v>
      </c>
      <c r="N148" s="235"/>
    </row>
    <row r="149" spans="1:14" ht="56.25" hidden="1">
      <c r="A149" s="76" t="s">
        <v>536</v>
      </c>
      <c r="B149" s="76" t="s">
        <v>147</v>
      </c>
      <c r="C149" s="404">
        <v>7523000</v>
      </c>
      <c r="D149" s="76"/>
      <c r="E149" s="289" t="s">
        <v>1389</v>
      </c>
      <c r="F149" s="235" t="s">
        <v>477</v>
      </c>
      <c r="G149" s="404" t="s">
        <v>60</v>
      </c>
      <c r="H149" s="76">
        <v>1</v>
      </c>
      <c r="I149" s="82">
        <v>1677.03</v>
      </c>
      <c r="J149" s="77">
        <v>0.3</v>
      </c>
      <c r="K149" s="76" t="s">
        <v>281</v>
      </c>
      <c r="L149" s="76" t="s">
        <v>237</v>
      </c>
      <c r="M149" s="298" t="s">
        <v>479</v>
      </c>
      <c r="N149" s="235"/>
    </row>
    <row r="150" spans="1:14" ht="45" hidden="1">
      <c r="A150" s="247" t="s">
        <v>551</v>
      </c>
      <c r="B150" s="76" t="s">
        <v>502</v>
      </c>
      <c r="C150" s="404">
        <v>6022020</v>
      </c>
      <c r="D150" s="247"/>
      <c r="E150" s="293" t="s">
        <v>504</v>
      </c>
      <c r="F150" s="235" t="s">
        <v>477</v>
      </c>
      <c r="G150" s="404" t="s">
        <v>60</v>
      </c>
      <c r="H150" s="76">
        <v>1</v>
      </c>
      <c r="I150" s="26">
        <v>299.7</v>
      </c>
      <c r="J150" s="76" t="s">
        <v>494</v>
      </c>
      <c r="K150" s="76" t="s">
        <v>281</v>
      </c>
      <c r="L150" s="76" t="s">
        <v>283</v>
      </c>
      <c r="M150" s="260" t="s">
        <v>348</v>
      </c>
      <c r="N150" s="235"/>
    </row>
    <row r="151" spans="1:14" ht="11.25" hidden="1">
      <c r="A151" s="35"/>
      <c r="B151" s="76"/>
      <c r="C151" s="404"/>
      <c r="D151" s="35"/>
      <c r="E151" s="293"/>
      <c r="F151" s="235"/>
      <c r="G151" s="404"/>
      <c r="H151" s="76" t="s">
        <v>420</v>
      </c>
      <c r="I151" s="26">
        <f>SUM(I144:I150)</f>
        <v>6775.089999999999</v>
      </c>
      <c r="J151" s="76"/>
      <c r="K151" s="76"/>
      <c r="L151" s="76"/>
      <c r="M151" s="35"/>
      <c r="N151" s="235"/>
    </row>
    <row r="152" spans="1:14" ht="11.25" hidden="1">
      <c r="A152" s="546" t="s">
        <v>552</v>
      </c>
      <c r="B152" s="547"/>
      <c r="C152" s="547"/>
      <c r="D152" s="547"/>
      <c r="E152" s="547"/>
      <c r="F152" s="547"/>
      <c r="G152" s="547"/>
      <c r="H152" s="547"/>
      <c r="I152" s="547"/>
      <c r="J152" s="547"/>
      <c r="K152" s="547"/>
      <c r="L152" s="547"/>
      <c r="M152" s="547"/>
      <c r="N152" s="548"/>
    </row>
    <row r="153" spans="1:14" ht="45" hidden="1">
      <c r="A153" s="83" t="s">
        <v>511</v>
      </c>
      <c r="B153" s="76" t="s">
        <v>311</v>
      </c>
      <c r="C153" s="404">
        <v>2915030</v>
      </c>
      <c r="D153" s="93"/>
      <c r="E153" s="136" t="s">
        <v>493</v>
      </c>
      <c r="F153" s="235" t="s">
        <v>477</v>
      </c>
      <c r="G153" s="404" t="s">
        <v>406</v>
      </c>
      <c r="H153" s="76">
        <v>48</v>
      </c>
      <c r="I153" s="26">
        <v>295.66</v>
      </c>
      <c r="J153" s="76" t="s">
        <v>494</v>
      </c>
      <c r="K153" s="76" t="s">
        <v>234</v>
      </c>
      <c r="L153" s="76" t="s">
        <v>237</v>
      </c>
      <c r="M153" s="259" t="s">
        <v>348</v>
      </c>
      <c r="N153" s="235"/>
    </row>
    <row r="154" spans="1:14" ht="11.25" hidden="1">
      <c r="A154" s="83"/>
      <c r="B154" s="76"/>
      <c r="C154" s="404"/>
      <c r="D154" s="93"/>
      <c r="E154" s="136"/>
      <c r="F154" s="235"/>
      <c r="G154" s="404"/>
      <c r="H154" s="76" t="s">
        <v>420</v>
      </c>
      <c r="I154" s="26">
        <f>SUM(I153)</f>
        <v>295.66</v>
      </c>
      <c r="J154" s="76"/>
      <c r="K154" s="76"/>
      <c r="L154" s="76"/>
      <c r="M154" s="259"/>
      <c r="N154" s="235"/>
    </row>
    <row r="155" spans="1:14" ht="11.25" hidden="1">
      <c r="A155" s="549" t="s">
        <v>553</v>
      </c>
      <c r="B155" s="549"/>
      <c r="C155" s="549"/>
      <c r="D155" s="549"/>
      <c r="E155" s="549"/>
      <c r="F155" s="549"/>
      <c r="G155" s="549"/>
      <c r="H155" s="549"/>
      <c r="I155" s="549"/>
      <c r="J155" s="549"/>
      <c r="K155" s="549"/>
      <c r="L155" s="549"/>
      <c r="M155" s="549"/>
      <c r="N155" s="549"/>
    </row>
    <row r="156" spans="1:14" ht="11.25" hidden="1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</row>
    <row r="157" spans="1:14" ht="11.25" hidden="1">
      <c r="A157" s="35"/>
      <c r="B157" s="35"/>
      <c r="C157" s="35"/>
      <c r="D157" s="35"/>
      <c r="E157" s="35"/>
      <c r="F157" s="35"/>
      <c r="G157" s="35"/>
      <c r="H157" s="35" t="s">
        <v>473</v>
      </c>
      <c r="I157" s="26">
        <f>I154+I151+I142+I118</f>
        <v>324842.12</v>
      </c>
      <c r="J157" s="35"/>
      <c r="K157" s="35"/>
      <c r="L157" s="35"/>
      <c r="M157" s="35"/>
      <c r="N157" s="35"/>
    </row>
    <row r="158" spans="1:14" ht="11.25" hidden="1">
      <c r="A158" s="472" t="s">
        <v>619</v>
      </c>
      <c r="B158" s="472"/>
      <c r="C158" s="472"/>
      <c r="D158" s="472"/>
      <c r="E158" s="472"/>
      <c r="F158" s="472"/>
      <c r="G158" s="472"/>
      <c r="H158" s="472"/>
      <c r="I158" s="472"/>
      <c r="J158" s="472"/>
      <c r="K158" s="472"/>
      <c r="L158" s="472"/>
      <c r="M158" s="472"/>
      <c r="N158" s="472"/>
    </row>
    <row r="159" spans="1:14" ht="11.25" hidden="1">
      <c r="A159" s="304"/>
      <c r="B159" s="37"/>
      <c r="C159" s="550" t="s">
        <v>554</v>
      </c>
      <c r="D159" s="543"/>
      <c r="E159" s="543"/>
      <c r="F159" s="543"/>
      <c r="G159" s="31"/>
      <c r="H159" s="37"/>
      <c r="I159" s="305"/>
      <c r="J159" s="151"/>
      <c r="K159" s="305"/>
      <c r="L159" s="151"/>
      <c r="M159" s="305"/>
      <c r="N159" s="37"/>
    </row>
    <row r="160" spans="1:14" ht="101.25" hidden="1">
      <c r="A160" s="306" t="s">
        <v>422</v>
      </c>
      <c r="B160" s="31" t="s">
        <v>294</v>
      </c>
      <c r="C160" s="31">
        <v>4560227</v>
      </c>
      <c r="D160" s="22" t="s">
        <v>555</v>
      </c>
      <c r="E160" s="307" t="s">
        <v>556</v>
      </c>
      <c r="F160" s="308" t="s">
        <v>557</v>
      </c>
      <c r="G160" s="31" t="s">
        <v>60</v>
      </c>
      <c r="H160" s="31">
        <v>1</v>
      </c>
      <c r="I160" s="309">
        <v>31323.8</v>
      </c>
      <c r="J160" s="186">
        <v>0.3</v>
      </c>
      <c r="K160" s="310">
        <v>40848</v>
      </c>
      <c r="L160" s="31" t="s">
        <v>558</v>
      </c>
      <c r="M160" s="311" t="s">
        <v>479</v>
      </c>
      <c r="N160" s="154"/>
    </row>
    <row r="161" spans="1:14" ht="101.25" hidden="1">
      <c r="A161" s="306" t="s">
        <v>422</v>
      </c>
      <c r="B161" s="31" t="s">
        <v>294</v>
      </c>
      <c r="C161" s="31">
        <v>4560227</v>
      </c>
      <c r="D161" s="22" t="s">
        <v>559</v>
      </c>
      <c r="E161" s="307" t="s">
        <v>560</v>
      </c>
      <c r="F161" s="308" t="s">
        <v>557</v>
      </c>
      <c r="G161" s="31" t="s">
        <v>60</v>
      </c>
      <c r="H161" s="31">
        <v>1</v>
      </c>
      <c r="I161" s="312">
        <v>44268.7</v>
      </c>
      <c r="J161" s="186">
        <v>0.3</v>
      </c>
      <c r="K161" s="310">
        <v>40848</v>
      </c>
      <c r="L161" s="31" t="s">
        <v>558</v>
      </c>
      <c r="M161" s="311" t="s">
        <v>479</v>
      </c>
      <c r="N161" s="154"/>
    </row>
    <row r="162" spans="1:14" ht="101.25" hidden="1">
      <c r="A162" s="306" t="s">
        <v>422</v>
      </c>
      <c r="B162" s="31" t="s">
        <v>294</v>
      </c>
      <c r="C162" s="31">
        <v>4560227</v>
      </c>
      <c r="D162" s="22" t="s">
        <v>561</v>
      </c>
      <c r="E162" s="307" t="s">
        <v>562</v>
      </c>
      <c r="F162" s="308" t="s">
        <v>557</v>
      </c>
      <c r="G162" s="31" t="s">
        <v>60</v>
      </c>
      <c r="H162" s="31">
        <v>1</v>
      </c>
      <c r="I162" s="312">
        <v>21710.4</v>
      </c>
      <c r="J162" s="186">
        <v>0.3</v>
      </c>
      <c r="K162" s="310">
        <v>40848</v>
      </c>
      <c r="L162" s="31" t="s">
        <v>558</v>
      </c>
      <c r="M162" s="311" t="s">
        <v>479</v>
      </c>
      <c r="N162" s="154"/>
    </row>
    <row r="163" spans="1:14" ht="101.25" hidden="1">
      <c r="A163" s="306" t="s">
        <v>422</v>
      </c>
      <c r="B163" s="31" t="s">
        <v>294</v>
      </c>
      <c r="C163" s="31">
        <v>4560227</v>
      </c>
      <c r="D163" s="22" t="s">
        <v>563</v>
      </c>
      <c r="E163" s="307" t="s">
        <v>564</v>
      </c>
      <c r="F163" s="308" t="s">
        <v>557</v>
      </c>
      <c r="G163" s="31" t="s">
        <v>60</v>
      </c>
      <c r="H163" s="31">
        <v>1</v>
      </c>
      <c r="I163" s="312">
        <v>44659.5</v>
      </c>
      <c r="J163" s="186">
        <v>0.3</v>
      </c>
      <c r="K163" s="310">
        <v>40848</v>
      </c>
      <c r="L163" s="31" t="s">
        <v>558</v>
      </c>
      <c r="M163" s="311" t="s">
        <v>479</v>
      </c>
      <c r="N163" s="154"/>
    </row>
    <row r="164" spans="1:14" ht="45" hidden="1">
      <c r="A164" s="313" t="s">
        <v>565</v>
      </c>
      <c r="B164" s="31" t="s">
        <v>311</v>
      </c>
      <c r="C164" s="31">
        <v>9460000</v>
      </c>
      <c r="D164" s="22" t="s">
        <v>566</v>
      </c>
      <c r="E164" s="308" t="s">
        <v>567</v>
      </c>
      <c r="F164" s="308" t="s">
        <v>557</v>
      </c>
      <c r="G164" s="31" t="s">
        <v>60</v>
      </c>
      <c r="H164" s="31">
        <v>1</v>
      </c>
      <c r="I164" s="312">
        <v>3512.5</v>
      </c>
      <c r="J164" s="186">
        <v>0.3</v>
      </c>
      <c r="K164" s="310">
        <v>40857</v>
      </c>
      <c r="L164" s="31" t="s">
        <v>568</v>
      </c>
      <c r="M164" s="311" t="s">
        <v>479</v>
      </c>
      <c r="N164" s="154"/>
    </row>
    <row r="165" spans="1:14" ht="45" hidden="1">
      <c r="A165" s="313" t="s">
        <v>565</v>
      </c>
      <c r="B165" s="31" t="s">
        <v>569</v>
      </c>
      <c r="C165" s="31">
        <v>7492060</v>
      </c>
      <c r="D165" s="22" t="s">
        <v>570</v>
      </c>
      <c r="E165" s="308" t="s">
        <v>571</v>
      </c>
      <c r="F165" s="308" t="s">
        <v>557</v>
      </c>
      <c r="G165" s="31" t="s">
        <v>60</v>
      </c>
      <c r="H165" s="31">
        <v>2</v>
      </c>
      <c r="I165" s="312">
        <v>2236.1</v>
      </c>
      <c r="J165" s="186">
        <v>0.3</v>
      </c>
      <c r="K165" s="310">
        <v>40848</v>
      </c>
      <c r="L165" s="31" t="s">
        <v>558</v>
      </c>
      <c r="M165" s="311" t="s">
        <v>479</v>
      </c>
      <c r="N165" s="154"/>
    </row>
    <row r="166" spans="1:14" ht="11.25" hidden="1">
      <c r="A166" s="314" t="s">
        <v>572</v>
      </c>
      <c r="B166" s="315"/>
      <c r="C166" s="316"/>
      <c r="D166" s="317"/>
      <c r="E166" s="318"/>
      <c r="F166" s="318"/>
      <c r="G166" s="184"/>
      <c r="H166" s="316"/>
      <c r="I166" s="319">
        <f>SUM(I160:I165)</f>
        <v>147711</v>
      </c>
      <c r="J166" s="186"/>
      <c r="K166" s="310"/>
      <c r="L166" s="31"/>
      <c r="M166" s="311"/>
      <c r="N166" s="154"/>
    </row>
    <row r="167" spans="1:14" ht="11.25" hidden="1">
      <c r="A167" s="320"/>
      <c r="B167" s="31"/>
      <c r="C167" s="31"/>
      <c r="D167" s="550" t="s">
        <v>573</v>
      </c>
      <c r="E167" s="551"/>
      <c r="F167" s="551"/>
      <c r="G167" s="552"/>
      <c r="H167" s="31"/>
      <c r="I167" s="312"/>
      <c r="J167" s="186"/>
      <c r="K167" s="310"/>
      <c r="L167" s="31"/>
      <c r="M167" s="311"/>
      <c r="N167" s="154"/>
    </row>
    <row r="168" spans="1:14" ht="45" hidden="1">
      <c r="A168" s="306" t="s">
        <v>422</v>
      </c>
      <c r="B168" s="31"/>
      <c r="C168" s="31">
        <v>4540348</v>
      </c>
      <c r="D168" s="22" t="s">
        <v>574</v>
      </c>
      <c r="E168" s="35" t="s">
        <v>575</v>
      </c>
      <c r="F168" s="308" t="s">
        <v>557</v>
      </c>
      <c r="G168" s="31" t="s">
        <v>229</v>
      </c>
      <c r="H168" s="31">
        <v>375</v>
      </c>
      <c r="I168" s="185">
        <v>2302.3</v>
      </c>
      <c r="J168" s="186">
        <v>0.3</v>
      </c>
      <c r="K168" s="34">
        <v>40955</v>
      </c>
      <c r="L168" s="308" t="s">
        <v>576</v>
      </c>
      <c r="M168" s="311" t="s">
        <v>479</v>
      </c>
      <c r="N168" s="154"/>
    </row>
    <row r="169" spans="1:14" ht="33.75" hidden="1">
      <c r="A169" s="321" t="s">
        <v>577</v>
      </c>
      <c r="B169" s="31" t="s">
        <v>232</v>
      </c>
      <c r="C169" s="31">
        <v>6022010</v>
      </c>
      <c r="D169" s="22" t="s">
        <v>578</v>
      </c>
      <c r="E169" s="322" t="s">
        <v>579</v>
      </c>
      <c r="F169" s="308" t="s">
        <v>557</v>
      </c>
      <c r="G169" s="31" t="s">
        <v>60</v>
      </c>
      <c r="H169" s="31">
        <v>1</v>
      </c>
      <c r="I169" s="185">
        <v>434.7</v>
      </c>
      <c r="J169" s="158"/>
      <c r="K169" s="34">
        <v>40938</v>
      </c>
      <c r="L169" s="308" t="s">
        <v>580</v>
      </c>
      <c r="M169" s="311" t="s">
        <v>581</v>
      </c>
      <c r="N169" s="154"/>
    </row>
    <row r="170" spans="1:14" ht="67.5" hidden="1">
      <c r="A170" s="162" t="s">
        <v>582</v>
      </c>
      <c r="B170" s="31" t="s">
        <v>423</v>
      </c>
      <c r="C170" s="31">
        <v>9314102</v>
      </c>
      <c r="D170" s="22" t="s">
        <v>583</v>
      </c>
      <c r="E170" s="323" t="s">
        <v>1390</v>
      </c>
      <c r="F170" s="308" t="s">
        <v>557</v>
      </c>
      <c r="G170" s="31" t="s">
        <v>353</v>
      </c>
      <c r="H170" s="31">
        <v>80</v>
      </c>
      <c r="I170" s="185">
        <v>16544.6</v>
      </c>
      <c r="J170" s="186">
        <v>0.3</v>
      </c>
      <c r="K170" s="34">
        <v>40933</v>
      </c>
      <c r="L170" s="308" t="s">
        <v>584</v>
      </c>
      <c r="M170" s="311" t="s">
        <v>479</v>
      </c>
      <c r="N170" s="154"/>
    </row>
    <row r="171" spans="1:14" ht="67.5" hidden="1">
      <c r="A171" s="162" t="s">
        <v>582</v>
      </c>
      <c r="B171" s="31" t="s">
        <v>423</v>
      </c>
      <c r="C171" s="31">
        <v>9314102</v>
      </c>
      <c r="D171" s="22" t="s">
        <v>585</v>
      </c>
      <c r="E171" s="162" t="s">
        <v>1391</v>
      </c>
      <c r="F171" s="308" t="s">
        <v>557</v>
      </c>
      <c r="G171" s="31" t="s">
        <v>353</v>
      </c>
      <c r="H171" s="31">
        <v>34</v>
      </c>
      <c r="I171" s="185">
        <v>11368</v>
      </c>
      <c r="J171" s="186">
        <v>0.3</v>
      </c>
      <c r="K171" s="34">
        <v>40933</v>
      </c>
      <c r="L171" s="308" t="s">
        <v>584</v>
      </c>
      <c r="M171" s="311" t="s">
        <v>479</v>
      </c>
      <c r="N171" s="154"/>
    </row>
    <row r="172" spans="1:14" ht="67.5" hidden="1">
      <c r="A172" s="162" t="s">
        <v>582</v>
      </c>
      <c r="B172" s="31" t="s">
        <v>423</v>
      </c>
      <c r="C172" s="31">
        <v>9314102</v>
      </c>
      <c r="D172" s="22" t="s">
        <v>586</v>
      </c>
      <c r="E172" s="162" t="s">
        <v>1392</v>
      </c>
      <c r="F172" s="308" t="s">
        <v>557</v>
      </c>
      <c r="G172" s="31" t="s">
        <v>353</v>
      </c>
      <c r="H172" s="31">
        <v>56</v>
      </c>
      <c r="I172" s="185">
        <v>15615.8</v>
      </c>
      <c r="J172" s="186">
        <v>0.3</v>
      </c>
      <c r="K172" s="34">
        <v>40933</v>
      </c>
      <c r="L172" s="308" t="s">
        <v>584</v>
      </c>
      <c r="M172" s="311" t="s">
        <v>479</v>
      </c>
      <c r="N172" s="154"/>
    </row>
    <row r="173" spans="1:14" ht="67.5" hidden="1">
      <c r="A173" s="162" t="s">
        <v>582</v>
      </c>
      <c r="B173" s="31" t="s">
        <v>423</v>
      </c>
      <c r="C173" s="31">
        <v>9314102</v>
      </c>
      <c r="D173" s="22" t="s">
        <v>587</v>
      </c>
      <c r="E173" s="162" t="s">
        <v>1393</v>
      </c>
      <c r="F173" s="308" t="s">
        <v>557</v>
      </c>
      <c r="G173" s="31" t="s">
        <v>353</v>
      </c>
      <c r="H173" s="31">
        <v>44</v>
      </c>
      <c r="I173" s="185">
        <v>9247.3</v>
      </c>
      <c r="J173" s="186">
        <v>0.3</v>
      </c>
      <c r="K173" s="34">
        <v>40963</v>
      </c>
      <c r="L173" s="308" t="s">
        <v>584</v>
      </c>
      <c r="M173" s="311" t="s">
        <v>479</v>
      </c>
      <c r="N173" s="154"/>
    </row>
    <row r="174" spans="1:14" ht="45" hidden="1">
      <c r="A174" s="321" t="s">
        <v>450</v>
      </c>
      <c r="B174" s="31" t="s">
        <v>373</v>
      </c>
      <c r="C174" s="31">
        <v>7425010</v>
      </c>
      <c r="D174" s="22" t="s">
        <v>588</v>
      </c>
      <c r="E174" s="35" t="s">
        <v>589</v>
      </c>
      <c r="F174" s="308" t="s">
        <v>557</v>
      </c>
      <c r="G174" s="31" t="s">
        <v>60</v>
      </c>
      <c r="H174" s="31">
        <v>1</v>
      </c>
      <c r="I174" s="185">
        <v>441.6</v>
      </c>
      <c r="J174" s="158"/>
      <c r="K174" s="34">
        <v>40981</v>
      </c>
      <c r="L174" s="308" t="s">
        <v>590</v>
      </c>
      <c r="M174" s="311" t="s">
        <v>581</v>
      </c>
      <c r="N174" s="154"/>
    </row>
    <row r="175" spans="1:14" ht="56.25" hidden="1">
      <c r="A175" s="321" t="s">
        <v>591</v>
      </c>
      <c r="B175" s="22" t="s">
        <v>446</v>
      </c>
      <c r="C175" s="31">
        <v>9319103</v>
      </c>
      <c r="D175" s="22" t="s">
        <v>592</v>
      </c>
      <c r="E175" s="35" t="s">
        <v>593</v>
      </c>
      <c r="F175" s="308" t="s">
        <v>557</v>
      </c>
      <c r="G175" s="31" t="s">
        <v>594</v>
      </c>
      <c r="H175" s="31">
        <v>500</v>
      </c>
      <c r="I175" s="185">
        <v>11250</v>
      </c>
      <c r="J175" s="186">
        <v>0.3</v>
      </c>
      <c r="K175" s="34">
        <v>40974</v>
      </c>
      <c r="L175" s="308" t="s">
        <v>595</v>
      </c>
      <c r="M175" s="311" t="s">
        <v>479</v>
      </c>
      <c r="N175" s="154"/>
    </row>
    <row r="176" spans="1:14" ht="56.25" hidden="1">
      <c r="A176" s="167" t="s">
        <v>596</v>
      </c>
      <c r="B176" s="31" t="s">
        <v>386</v>
      </c>
      <c r="C176" s="31">
        <v>4560227</v>
      </c>
      <c r="D176" s="31"/>
      <c r="E176" s="324" t="s">
        <v>597</v>
      </c>
      <c r="F176" s="308" t="s">
        <v>557</v>
      </c>
      <c r="G176" s="31" t="s">
        <v>598</v>
      </c>
      <c r="H176" s="31">
        <v>3</v>
      </c>
      <c r="I176" s="312">
        <v>3600</v>
      </c>
      <c r="J176" s="186">
        <v>0.3</v>
      </c>
      <c r="K176" s="325">
        <v>40953</v>
      </c>
      <c r="L176" s="162" t="s">
        <v>599</v>
      </c>
      <c r="M176" s="35" t="s">
        <v>479</v>
      </c>
      <c r="N176" s="154"/>
    </row>
    <row r="177" spans="1:14" ht="56.25" hidden="1">
      <c r="A177" s="167" t="s">
        <v>600</v>
      </c>
      <c r="B177" s="31" t="s">
        <v>368</v>
      </c>
      <c r="C177" s="31">
        <v>4560227</v>
      </c>
      <c r="D177" s="31"/>
      <c r="E177" s="324" t="s">
        <v>601</v>
      </c>
      <c r="F177" s="308" t="s">
        <v>557</v>
      </c>
      <c r="G177" s="31" t="s">
        <v>598</v>
      </c>
      <c r="H177" s="31">
        <v>2</v>
      </c>
      <c r="I177" s="312">
        <v>2340</v>
      </c>
      <c r="J177" s="186">
        <v>0.3</v>
      </c>
      <c r="K177" s="325">
        <v>40980</v>
      </c>
      <c r="L177" s="162" t="s">
        <v>595</v>
      </c>
      <c r="M177" s="35" t="s">
        <v>479</v>
      </c>
      <c r="N177" s="154"/>
    </row>
    <row r="178" spans="1:14" ht="56.25" hidden="1">
      <c r="A178" s="167" t="s">
        <v>600</v>
      </c>
      <c r="B178" s="31" t="s">
        <v>368</v>
      </c>
      <c r="C178" s="31">
        <v>4560227</v>
      </c>
      <c r="D178" s="31"/>
      <c r="E178" s="324" t="s">
        <v>601</v>
      </c>
      <c r="F178" s="308" t="s">
        <v>557</v>
      </c>
      <c r="G178" s="31" t="s">
        <v>598</v>
      </c>
      <c r="H178" s="31">
        <v>4</v>
      </c>
      <c r="I178" s="312">
        <v>3600</v>
      </c>
      <c r="J178" s="186">
        <v>0.3</v>
      </c>
      <c r="K178" s="325">
        <v>40990</v>
      </c>
      <c r="L178" s="162" t="s">
        <v>595</v>
      </c>
      <c r="M178" s="35" t="s">
        <v>479</v>
      </c>
      <c r="N178" s="154"/>
    </row>
    <row r="179" spans="1:14" ht="56.25" hidden="1">
      <c r="A179" s="326" t="s">
        <v>602</v>
      </c>
      <c r="B179" s="31"/>
      <c r="C179" s="31">
        <v>4560227</v>
      </c>
      <c r="D179" s="31"/>
      <c r="E179" s="327" t="s">
        <v>603</v>
      </c>
      <c r="F179" s="308" t="s">
        <v>557</v>
      </c>
      <c r="G179" s="31" t="s">
        <v>604</v>
      </c>
      <c r="H179" s="31">
        <v>22</v>
      </c>
      <c r="I179" s="312">
        <v>45095.7</v>
      </c>
      <c r="J179" s="186">
        <v>0.3</v>
      </c>
      <c r="K179" s="325">
        <v>40969</v>
      </c>
      <c r="L179" s="162" t="s">
        <v>595</v>
      </c>
      <c r="M179" s="35" t="s">
        <v>479</v>
      </c>
      <c r="N179" s="154"/>
    </row>
    <row r="180" spans="1:14" ht="56.25" hidden="1">
      <c r="A180" s="326" t="s">
        <v>602</v>
      </c>
      <c r="B180" s="31"/>
      <c r="C180" s="31">
        <v>4560227</v>
      </c>
      <c r="D180" s="31"/>
      <c r="E180" s="327" t="s">
        <v>605</v>
      </c>
      <c r="F180" s="308" t="s">
        <v>557</v>
      </c>
      <c r="G180" s="31" t="s">
        <v>604</v>
      </c>
      <c r="H180" s="31">
        <v>21</v>
      </c>
      <c r="I180" s="312">
        <v>47000.5</v>
      </c>
      <c r="J180" s="186">
        <v>0.3</v>
      </c>
      <c r="K180" s="325">
        <v>40969</v>
      </c>
      <c r="L180" s="162" t="s">
        <v>595</v>
      </c>
      <c r="M180" s="35" t="s">
        <v>479</v>
      </c>
      <c r="N180" s="154"/>
    </row>
    <row r="181" spans="1:14" ht="56.25" hidden="1">
      <c r="A181" s="326" t="s">
        <v>602</v>
      </c>
      <c r="B181" s="31"/>
      <c r="C181" s="31">
        <v>4560227</v>
      </c>
      <c r="D181" s="31"/>
      <c r="E181" s="327" t="s">
        <v>606</v>
      </c>
      <c r="F181" s="308" t="s">
        <v>557</v>
      </c>
      <c r="G181" s="31" t="s">
        <v>604</v>
      </c>
      <c r="H181" s="31">
        <v>25</v>
      </c>
      <c r="I181" s="312">
        <v>42967.8</v>
      </c>
      <c r="J181" s="186">
        <v>0.3</v>
      </c>
      <c r="K181" s="325">
        <v>40969</v>
      </c>
      <c r="L181" s="162" t="s">
        <v>595</v>
      </c>
      <c r="M181" s="35" t="s">
        <v>479</v>
      </c>
      <c r="N181" s="154"/>
    </row>
    <row r="182" spans="1:14" ht="11.25" hidden="1">
      <c r="A182" s="328" t="s">
        <v>607</v>
      </c>
      <c r="B182" s="316"/>
      <c r="C182" s="316"/>
      <c r="D182" s="316"/>
      <c r="E182" s="329"/>
      <c r="F182" s="330"/>
      <c r="G182" s="316"/>
      <c r="H182" s="316"/>
      <c r="I182" s="319">
        <f>SUM(I168:I181)</f>
        <v>211808.3</v>
      </c>
      <c r="J182" s="186"/>
      <c r="K182" s="325"/>
      <c r="L182" s="162"/>
      <c r="M182" s="260"/>
      <c r="N182" s="154"/>
    </row>
    <row r="183" spans="1:14" ht="11.25" hidden="1">
      <c r="A183" s="326"/>
      <c r="B183" s="31"/>
      <c r="C183" s="331"/>
      <c r="D183" s="550" t="s">
        <v>608</v>
      </c>
      <c r="E183" s="543"/>
      <c r="F183" s="543"/>
      <c r="G183" s="544"/>
      <c r="H183" s="31"/>
      <c r="I183" s="312"/>
      <c r="J183" s="186"/>
      <c r="K183" s="325"/>
      <c r="L183" s="162"/>
      <c r="M183" s="260"/>
      <c r="N183" s="154"/>
    </row>
    <row r="184" spans="1:14" ht="45" hidden="1">
      <c r="A184" s="306" t="s">
        <v>464</v>
      </c>
      <c r="B184" s="304"/>
      <c r="C184" s="332">
        <v>9314101</v>
      </c>
      <c r="D184" s="304"/>
      <c r="E184" s="260" t="s">
        <v>609</v>
      </c>
      <c r="F184" s="333" t="s">
        <v>557</v>
      </c>
      <c r="G184" s="311" t="s">
        <v>598</v>
      </c>
      <c r="H184" s="31">
        <v>3</v>
      </c>
      <c r="I184" s="185">
        <v>346.5</v>
      </c>
      <c r="J184" s="158"/>
      <c r="K184" s="34">
        <v>41014</v>
      </c>
      <c r="L184" s="308" t="s">
        <v>610</v>
      </c>
      <c r="M184" s="311" t="s">
        <v>581</v>
      </c>
      <c r="N184" s="154"/>
    </row>
    <row r="185" spans="1:14" ht="45" hidden="1">
      <c r="A185" s="306" t="s">
        <v>422</v>
      </c>
      <c r="B185" s="37"/>
      <c r="C185" s="31">
        <v>4540348</v>
      </c>
      <c r="D185" s="37"/>
      <c r="E185" s="35" t="s">
        <v>611</v>
      </c>
      <c r="F185" s="308" t="s">
        <v>557</v>
      </c>
      <c r="G185" s="31" t="s">
        <v>612</v>
      </c>
      <c r="H185" s="31"/>
      <c r="I185" s="185">
        <v>2424</v>
      </c>
      <c r="J185" s="186">
        <v>0.3</v>
      </c>
      <c r="K185" s="34">
        <v>41000</v>
      </c>
      <c r="L185" s="308" t="s">
        <v>613</v>
      </c>
      <c r="M185" s="311" t="s">
        <v>479</v>
      </c>
      <c r="N185" s="154"/>
    </row>
    <row r="186" spans="1:14" ht="45" hidden="1">
      <c r="A186" s="321" t="s">
        <v>577</v>
      </c>
      <c r="B186" s="31" t="s">
        <v>232</v>
      </c>
      <c r="C186" s="31">
        <v>6022010</v>
      </c>
      <c r="D186" s="22"/>
      <c r="E186" s="322" t="s">
        <v>579</v>
      </c>
      <c r="F186" s="308" t="s">
        <v>557</v>
      </c>
      <c r="G186" s="31" t="s">
        <v>60</v>
      </c>
      <c r="H186" s="31">
        <v>1</v>
      </c>
      <c r="I186" s="185">
        <v>627.9</v>
      </c>
      <c r="J186" s="186">
        <v>0.3</v>
      </c>
      <c r="K186" s="34">
        <v>41000</v>
      </c>
      <c r="L186" s="308" t="s">
        <v>613</v>
      </c>
      <c r="M186" s="311" t="s">
        <v>479</v>
      </c>
      <c r="N186" s="154"/>
    </row>
    <row r="187" spans="1:14" ht="45" hidden="1">
      <c r="A187" s="313" t="s">
        <v>565</v>
      </c>
      <c r="B187" s="31" t="s">
        <v>311</v>
      </c>
      <c r="C187" s="31">
        <v>9460000</v>
      </c>
      <c r="D187" s="22"/>
      <c r="E187" s="308" t="s">
        <v>567</v>
      </c>
      <c r="F187" s="308" t="s">
        <v>557</v>
      </c>
      <c r="G187" s="31" t="s">
        <v>60</v>
      </c>
      <c r="H187" s="31">
        <v>1</v>
      </c>
      <c r="I187" s="312">
        <v>7025</v>
      </c>
      <c r="J187" s="186">
        <v>0.3</v>
      </c>
      <c r="K187" s="34">
        <v>41000</v>
      </c>
      <c r="L187" s="308" t="s">
        <v>613</v>
      </c>
      <c r="M187" s="311" t="s">
        <v>479</v>
      </c>
      <c r="N187" s="154"/>
    </row>
    <row r="188" spans="1:14" ht="11.25" hidden="1">
      <c r="A188" s="334" t="s">
        <v>614</v>
      </c>
      <c r="B188" s="334"/>
      <c r="C188" s="315"/>
      <c r="D188" s="334"/>
      <c r="E188" s="334"/>
      <c r="F188" s="334"/>
      <c r="G188" s="315"/>
      <c r="H188" s="334"/>
      <c r="I188" s="335">
        <f>SUM(I184:I187)</f>
        <v>10423.4</v>
      </c>
      <c r="J188" s="133"/>
      <c r="K188" s="133"/>
      <c r="L188" s="133"/>
      <c r="M188" s="133"/>
      <c r="N188" s="133"/>
    </row>
    <row r="189" spans="1:14" ht="11.25" hidden="1">
      <c r="A189" s="76"/>
      <c r="B189" s="133"/>
      <c r="C189" s="555" t="s">
        <v>615</v>
      </c>
      <c r="D189" s="437"/>
      <c r="E189" s="437"/>
      <c r="F189" s="437"/>
      <c r="G189" s="315"/>
      <c r="H189" s="334"/>
      <c r="I189" s="335"/>
      <c r="J189" s="133"/>
      <c r="K189" s="133"/>
      <c r="L189" s="133"/>
      <c r="M189" s="133"/>
      <c r="N189" s="133"/>
    </row>
    <row r="190" spans="1:14" ht="11.25" hidden="1">
      <c r="A190" s="336"/>
      <c r="B190" s="384"/>
      <c r="C190" s="336"/>
      <c r="D190" s="273"/>
      <c r="E190" s="385"/>
      <c r="F190" s="325"/>
      <c r="G190" s="315"/>
      <c r="H190" s="334"/>
      <c r="I190" s="335"/>
      <c r="J190" s="133"/>
      <c r="K190" s="133"/>
      <c r="L190" s="133"/>
      <c r="M190" s="133"/>
      <c r="N190" s="133"/>
    </row>
    <row r="191" spans="1:14" ht="31.5" hidden="1">
      <c r="A191" s="337" t="s">
        <v>616</v>
      </c>
      <c r="B191" s="133"/>
      <c r="C191" s="119"/>
      <c r="D191" s="338"/>
      <c r="E191" s="319"/>
      <c r="F191" s="339"/>
      <c r="G191" s="315"/>
      <c r="H191" s="334"/>
      <c r="I191" s="335"/>
      <c r="J191" s="133"/>
      <c r="K191" s="133"/>
      <c r="L191" s="133"/>
      <c r="M191" s="133"/>
      <c r="N191" s="133"/>
    </row>
    <row r="192" spans="1:14" ht="11.25" hidden="1">
      <c r="A192" s="340"/>
      <c r="B192" s="341"/>
      <c r="C192" s="556" t="s">
        <v>617</v>
      </c>
      <c r="D192" s="547"/>
      <c r="E192" s="547"/>
      <c r="F192" s="547"/>
      <c r="G192" s="315"/>
      <c r="H192" s="334"/>
      <c r="I192" s="335"/>
      <c r="J192" s="133"/>
      <c r="K192" s="133"/>
      <c r="L192" s="133"/>
      <c r="M192" s="133"/>
      <c r="N192" s="133"/>
    </row>
    <row r="193" spans="1:14" ht="11.25" hidden="1">
      <c r="A193" s="342"/>
      <c r="B193" s="343"/>
      <c r="C193" s="342"/>
      <c r="D193" s="386"/>
      <c r="E193" s="387"/>
      <c r="F193" s="344"/>
      <c r="G193" s="315"/>
      <c r="H193" s="334"/>
      <c r="I193" s="335"/>
      <c r="J193" s="133"/>
      <c r="K193" s="133"/>
      <c r="L193" s="133"/>
      <c r="M193" s="133"/>
      <c r="N193" s="133"/>
    </row>
    <row r="194" spans="1:14" ht="11.25" hidden="1">
      <c r="A194" s="334" t="s">
        <v>618</v>
      </c>
      <c r="B194" s="334"/>
      <c r="C194" s="315"/>
      <c r="D194" s="334"/>
      <c r="E194" s="334"/>
      <c r="F194" s="334"/>
      <c r="G194" s="315"/>
      <c r="H194" s="334"/>
      <c r="I194" s="335">
        <f>I188+I182+I166</f>
        <v>369942.69999999995</v>
      </c>
      <c r="J194" s="334"/>
      <c r="K194" s="334"/>
      <c r="L194" s="334"/>
      <c r="M194" s="334"/>
      <c r="N194" s="334"/>
    </row>
    <row r="195" spans="1:14" ht="15" customHeight="1" hidden="1">
      <c r="A195" s="557" t="s">
        <v>620</v>
      </c>
      <c r="B195" s="557"/>
      <c r="C195" s="557"/>
      <c r="D195" s="557"/>
      <c r="E195" s="557"/>
      <c r="F195" s="557"/>
      <c r="G195" s="557"/>
      <c r="H195" s="557"/>
      <c r="I195" s="557"/>
      <c r="J195" s="557"/>
      <c r="K195" s="557"/>
      <c r="L195" s="557"/>
      <c r="M195" s="557"/>
      <c r="N195" s="557"/>
    </row>
    <row r="196" spans="1:14" ht="11.25" hidden="1">
      <c r="A196" s="550" t="s">
        <v>554</v>
      </c>
      <c r="B196" s="551"/>
      <c r="C196" s="551"/>
      <c r="D196" s="551"/>
      <c r="E196" s="551"/>
      <c r="F196" s="551"/>
      <c r="G196" s="551"/>
      <c r="H196" s="551"/>
      <c r="I196" s="551"/>
      <c r="J196" s="551"/>
      <c r="K196" s="551"/>
      <c r="L196" s="551"/>
      <c r="M196" s="551"/>
      <c r="N196" s="552"/>
    </row>
    <row r="197" spans="1:14" ht="123.75" hidden="1">
      <c r="A197" s="111" t="s">
        <v>621</v>
      </c>
      <c r="B197" s="75" t="s">
        <v>622</v>
      </c>
      <c r="C197" s="75">
        <v>4560227</v>
      </c>
      <c r="D197" s="75"/>
      <c r="E197" s="75" t="s">
        <v>623</v>
      </c>
      <c r="F197" s="75" t="s">
        <v>624</v>
      </c>
      <c r="G197" s="75" t="s">
        <v>60</v>
      </c>
      <c r="H197" s="75">
        <v>1</v>
      </c>
      <c r="I197" s="86">
        <v>45963</v>
      </c>
      <c r="J197" s="75" t="s">
        <v>625</v>
      </c>
      <c r="K197" s="112" t="s">
        <v>299</v>
      </c>
      <c r="L197" s="112" t="s">
        <v>300</v>
      </c>
      <c r="M197" s="75" t="s">
        <v>626</v>
      </c>
      <c r="N197" s="75"/>
    </row>
    <row r="198" spans="1:14" ht="123.75" hidden="1">
      <c r="A198" s="111" t="s">
        <v>621</v>
      </c>
      <c r="B198" s="75" t="s">
        <v>622</v>
      </c>
      <c r="C198" s="75">
        <v>4560227</v>
      </c>
      <c r="D198" s="75"/>
      <c r="E198" s="75" t="s">
        <v>627</v>
      </c>
      <c r="F198" s="75" t="s">
        <v>628</v>
      </c>
      <c r="G198" s="75" t="s">
        <v>60</v>
      </c>
      <c r="H198" s="75">
        <v>1</v>
      </c>
      <c r="I198" s="86">
        <v>46336</v>
      </c>
      <c r="J198" s="75" t="s">
        <v>625</v>
      </c>
      <c r="K198" s="112" t="s">
        <v>299</v>
      </c>
      <c r="L198" s="112" t="s">
        <v>300</v>
      </c>
      <c r="M198" s="75" t="s">
        <v>626</v>
      </c>
      <c r="N198" s="75"/>
    </row>
    <row r="199" spans="1:14" ht="123.75" hidden="1">
      <c r="A199" s="111" t="s">
        <v>621</v>
      </c>
      <c r="B199" s="75" t="s">
        <v>622</v>
      </c>
      <c r="C199" s="75">
        <v>4560227</v>
      </c>
      <c r="D199" s="75"/>
      <c r="E199" s="75" t="s">
        <v>629</v>
      </c>
      <c r="F199" s="75" t="s">
        <v>630</v>
      </c>
      <c r="G199" s="75" t="s">
        <v>60</v>
      </c>
      <c r="H199" s="75">
        <v>1</v>
      </c>
      <c r="I199" s="86">
        <v>49783</v>
      </c>
      <c r="J199" s="75" t="s">
        <v>625</v>
      </c>
      <c r="K199" s="112" t="s">
        <v>299</v>
      </c>
      <c r="L199" s="112" t="s">
        <v>300</v>
      </c>
      <c r="M199" s="75" t="s">
        <v>626</v>
      </c>
      <c r="N199" s="75"/>
    </row>
    <row r="200" spans="1:14" ht="101.25" hidden="1">
      <c r="A200" s="113" t="s">
        <v>631</v>
      </c>
      <c r="B200" s="35" t="s">
        <v>632</v>
      </c>
      <c r="C200" s="35">
        <v>9460000</v>
      </c>
      <c r="D200" s="35"/>
      <c r="E200" s="114" t="s">
        <v>633</v>
      </c>
      <c r="F200" s="114" t="s">
        <v>634</v>
      </c>
      <c r="G200" s="35" t="s">
        <v>229</v>
      </c>
      <c r="H200" s="35">
        <v>16663</v>
      </c>
      <c r="I200" s="86">
        <v>6346.2</v>
      </c>
      <c r="J200" s="35" t="s">
        <v>625</v>
      </c>
      <c r="K200" s="113" t="s">
        <v>299</v>
      </c>
      <c r="L200" s="115" t="s">
        <v>314</v>
      </c>
      <c r="M200" s="35" t="s">
        <v>626</v>
      </c>
      <c r="N200" s="35"/>
    </row>
    <row r="201" spans="1:14" ht="101.25" hidden="1">
      <c r="A201" s="113" t="s">
        <v>315</v>
      </c>
      <c r="B201" s="35" t="s">
        <v>569</v>
      </c>
      <c r="C201" s="35">
        <v>7492060</v>
      </c>
      <c r="D201" s="35"/>
      <c r="E201" s="114" t="s">
        <v>635</v>
      </c>
      <c r="F201" s="114" t="s">
        <v>636</v>
      </c>
      <c r="G201" s="35" t="s">
        <v>60</v>
      </c>
      <c r="H201" s="35">
        <v>1</v>
      </c>
      <c r="I201" s="86">
        <v>3354.1</v>
      </c>
      <c r="J201" s="35" t="s">
        <v>625</v>
      </c>
      <c r="K201" s="113" t="s">
        <v>299</v>
      </c>
      <c r="L201" s="113" t="s">
        <v>300</v>
      </c>
      <c r="M201" s="35" t="s">
        <v>626</v>
      </c>
      <c r="N201" s="35"/>
    </row>
    <row r="202" spans="1:14" ht="11.25" hidden="1">
      <c r="A202" s="113"/>
      <c r="B202" s="35"/>
      <c r="C202" s="35"/>
      <c r="D202" s="35"/>
      <c r="E202" s="486" t="s">
        <v>637</v>
      </c>
      <c r="F202" s="558"/>
      <c r="G202" s="35"/>
      <c r="H202" s="35"/>
      <c r="I202" s="116">
        <f>SUM(I197:I201)</f>
        <v>151782.30000000002</v>
      </c>
      <c r="J202" s="35"/>
      <c r="K202" s="113"/>
      <c r="L202" s="113"/>
      <c r="M202" s="35"/>
      <c r="N202" s="35"/>
    </row>
    <row r="203" spans="1:14" ht="11.25" hidden="1">
      <c r="A203" s="550" t="s">
        <v>573</v>
      </c>
      <c r="B203" s="553"/>
      <c r="C203" s="553"/>
      <c r="D203" s="553"/>
      <c r="E203" s="553"/>
      <c r="F203" s="553"/>
      <c r="G203" s="553"/>
      <c r="H203" s="553"/>
      <c r="I203" s="553"/>
      <c r="J203" s="553"/>
      <c r="K203" s="553"/>
      <c r="L203" s="553"/>
      <c r="M203" s="553"/>
      <c r="N203" s="554"/>
    </row>
    <row r="204" spans="1:14" ht="67.5" hidden="1">
      <c r="A204" s="113" t="s">
        <v>340</v>
      </c>
      <c r="B204" s="35" t="s">
        <v>638</v>
      </c>
      <c r="C204" s="35">
        <v>6420020</v>
      </c>
      <c r="D204" s="35"/>
      <c r="E204" s="114" t="s">
        <v>639</v>
      </c>
      <c r="F204" s="114" t="s">
        <v>639</v>
      </c>
      <c r="G204" s="35" t="s">
        <v>60</v>
      </c>
      <c r="H204" s="35">
        <v>1</v>
      </c>
      <c r="I204" s="86">
        <v>350</v>
      </c>
      <c r="J204" s="35" t="s">
        <v>625</v>
      </c>
      <c r="K204" s="113" t="s">
        <v>333</v>
      </c>
      <c r="L204" s="115" t="s">
        <v>640</v>
      </c>
      <c r="M204" s="35" t="s">
        <v>641</v>
      </c>
      <c r="N204" s="35"/>
    </row>
    <row r="205" spans="1:14" ht="67.5" hidden="1">
      <c r="A205" s="112" t="s">
        <v>320</v>
      </c>
      <c r="B205" s="75" t="s">
        <v>643</v>
      </c>
      <c r="C205" s="75">
        <v>4030000</v>
      </c>
      <c r="D205" s="75"/>
      <c r="E205" s="114" t="s">
        <v>644</v>
      </c>
      <c r="F205" s="114" t="s">
        <v>645</v>
      </c>
      <c r="G205" s="75" t="s">
        <v>60</v>
      </c>
      <c r="H205" s="75">
        <v>1</v>
      </c>
      <c r="I205" s="86">
        <v>418.7</v>
      </c>
      <c r="J205" s="75" t="s">
        <v>625</v>
      </c>
      <c r="K205" s="112" t="s">
        <v>333</v>
      </c>
      <c r="L205" s="117" t="s">
        <v>640</v>
      </c>
      <c r="M205" s="75" t="s">
        <v>641</v>
      </c>
      <c r="N205" s="35"/>
    </row>
    <row r="206" spans="1:14" ht="67.5" hidden="1">
      <c r="A206" s="112" t="s">
        <v>320</v>
      </c>
      <c r="B206" s="75" t="s">
        <v>643</v>
      </c>
      <c r="C206" s="75">
        <v>4030000</v>
      </c>
      <c r="D206" s="75"/>
      <c r="E206" s="114" t="s">
        <v>644</v>
      </c>
      <c r="F206" s="114" t="s">
        <v>645</v>
      </c>
      <c r="G206" s="75" t="s">
        <v>60</v>
      </c>
      <c r="H206" s="75">
        <v>1</v>
      </c>
      <c r="I206" s="86">
        <v>234.6</v>
      </c>
      <c r="J206" s="75" t="s">
        <v>625</v>
      </c>
      <c r="K206" s="112" t="s">
        <v>333</v>
      </c>
      <c r="L206" s="117" t="s">
        <v>640</v>
      </c>
      <c r="M206" s="75" t="s">
        <v>641</v>
      </c>
      <c r="N206" s="35"/>
    </row>
    <row r="207" spans="1:14" ht="67.5" hidden="1">
      <c r="A207" s="112" t="s">
        <v>320</v>
      </c>
      <c r="B207" s="75" t="s">
        <v>643</v>
      </c>
      <c r="C207" s="75">
        <v>4030000</v>
      </c>
      <c r="D207" s="75"/>
      <c r="E207" s="114" t="s">
        <v>644</v>
      </c>
      <c r="F207" s="114" t="s">
        <v>645</v>
      </c>
      <c r="G207" s="75" t="s">
        <v>60</v>
      </c>
      <c r="H207" s="75">
        <v>1</v>
      </c>
      <c r="I207" s="86">
        <v>103.3</v>
      </c>
      <c r="J207" s="75" t="s">
        <v>625</v>
      </c>
      <c r="K207" s="112" t="s">
        <v>333</v>
      </c>
      <c r="L207" s="117" t="s">
        <v>640</v>
      </c>
      <c r="M207" s="75" t="s">
        <v>641</v>
      </c>
      <c r="N207" s="35"/>
    </row>
    <row r="208" spans="1:14" ht="67.5" hidden="1">
      <c r="A208" s="112" t="s">
        <v>320</v>
      </c>
      <c r="B208" s="75" t="s">
        <v>643</v>
      </c>
      <c r="C208" s="75">
        <v>4030000</v>
      </c>
      <c r="D208" s="75"/>
      <c r="E208" s="114" t="s">
        <v>644</v>
      </c>
      <c r="F208" s="114" t="s">
        <v>645</v>
      </c>
      <c r="G208" s="75" t="s">
        <v>60</v>
      </c>
      <c r="H208" s="75">
        <v>1</v>
      </c>
      <c r="I208" s="86">
        <v>375.7</v>
      </c>
      <c r="J208" s="75" t="s">
        <v>625</v>
      </c>
      <c r="K208" s="112" t="s">
        <v>333</v>
      </c>
      <c r="L208" s="117" t="s">
        <v>640</v>
      </c>
      <c r="M208" s="75" t="s">
        <v>641</v>
      </c>
      <c r="N208" s="35"/>
    </row>
    <row r="209" spans="1:14" ht="67.5" hidden="1">
      <c r="A209" s="112" t="s">
        <v>320</v>
      </c>
      <c r="B209" s="75" t="s">
        <v>643</v>
      </c>
      <c r="C209" s="75">
        <v>4030000</v>
      </c>
      <c r="D209" s="75"/>
      <c r="E209" s="114" t="s">
        <v>644</v>
      </c>
      <c r="F209" s="114" t="s">
        <v>645</v>
      </c>
      <c r="G209" s="75" t="s">
        <v>60</v>
      </c>
      <c r="H209" s="75">
        <v>1</v>
      </c>
      <c r="I209" s="86">
        <v>171.4</v>
      </c>
      <c r="J209" s="75" t="s">
        <v>625</v>
      </c>
      <c r="K209" s="112" t="s">
        <v>333</v>
      </c>
      <c r="L209" s="117" t="s">
        <v>640</v>
      </c>
      <c r="M209" s="75" t="s">
        <v>641</v>
      </c>
      <c r="N209" s="35"/>
    </row>
    <row r="210" spans="1:14" ht="67.5" hidden="1">
      <c r="A210" s="112" t="s">
        <v>320</v>
      </c>
      <c r="B210" s="75" t="s">
        <v>647</v>
      </c>
      <c r="C210" s="75" t="s">
        <v>646</v>
      </c>
      <c r="D210" s="75"/>
      <c r="E210" s="114" t="s">
        <v>648</v>
      </c>
      <c r="F210" s="114" t="s">
        <v>649</v>
      </c>
      <c r="G210" s="75" t="s">
        <v>60</v>
      </c>
      <c r="H210" s="75">
        <v>1</v>
      </c>
      <c r="I210" s="86">
        <v>103.2</v>
      </c>
      <c r="J210" s="75" t="s">
        <v>625</v>
      </c>
      <c r="K210" s="112" t="s">
        <v>333</v>
      </c>
      <c r="L210" s="117" t="s">
        <v>640</v>
      </c>
      <c r="M210" s="75" t="s">
        <v>641</v>
      </c>
      <c r="N210" s="35"/>
    </row>
    <row r="211" spans="1:14" ht="67.5" hidden="1">
      <c r="A211" s="112" t="s">
        <v>320</v>
      </c>
      <c r="B211" s="75" t="s">
        <v>647</v>
      </c>
      <c r="C211" s="75" t="s">
        <v>646</v>
      </c>
      <c r="D211" s="75"/>
      <c r="E211" s="114" t="s">
        <v>648</v>
      </c>
      <c r="F211" s="114" t="s">
        <v>649</v>
      </c>
      <c r="G211" s="75" t="s">
        <v>60</v>
      </c>
      <c r="H211" s="75">
        <v>1</v>
      </c>
      <c r="I211" s="86">
        <v>103.3</v>
      </c>
      <c r="J211" s="75" t="s">
        <v>625</v>
      </c>
      <c r="K211" s="112" t="s">
        <v>333</v>
      </c>
      <c r="L211" s="117" t="s">
        <v>640</v>
      </c>
      <c r="M211" s="75" t="s">
        <v>641</v>
      </c>
      <c r="N211" s="35"/>
    </row>
    <row r="212" spans="1:14" ht="67.5" hidden="1">
      <c r="A212" s="112" t="s">
        <v>320</v>
      </c>
      <c r="B212" s="75" t="s">
        <v>647</v>
      </c>
      <c r="C212" s="75" t="s">
        <v>646</v>
      </c>
      <c r="D212" s="75"/>
      <c r="E212" s="114" t="s">
        <v>648</v>
      </c>
      <c r="F212" s="114" t="s">
        <v>649</v>
      </c>
      <c r="G212" s="75" t="s">
        <v>60</v>
      </c>
      <c r="H212" s="75">
        <v>1</v>
      </c>
      <c r="I212" s="86">
        <v>159.9</v>
      </c>
      <c r="J212" s="75" t="s">
        <v>625</v>
      </c>
      <c r="K212" s="112" t="s">
        <v>333</v>
      </c>
      <c r="L212" s="117" t="s">
        <v>640</v>
      </c>
      <c r="M212" s="75" t="s">
        <v>641</v>
      </c>
      <c r="N212" s="35"/>
    </row>
    <row r="213" spans="1:14" ht="67.5" hidden="1">
      <c r="A213" s="113" t="s">
        <v>650</v>
      </c>
      <c r="B213" s="35" t="s">
        <v>651</v>
      </c>
      <c r="C213" s="35">
        <v>6022020</v>
      </c>
      <c r="D213" s="35"/>
      <c r="E213" s="114" t="s">
        <v>652</v>
      </c>
      <c r="F213" s="114" t="s">
        <v>653</v>
      </c>
      <c r="G213" s="35" t="s">
        <v>60</v>
      </c>
      <c r="H213" s="35">
        <v>1</v>
      </c>
      <c r="I213" s="86">
        <v>230</v>
      </c>
      <c r="J213" s="35" t="s">
        <v>625</v>
      </c>
      <c r="K213" s="113" t="s">
        <v>346</v>
      </c>
      <c r="L213" s="115" t="s">
        <v>314</v>
      </c>
      <c r="M213" s="35" t="s">
        <v>166</v>
      </c>
      <c r="N213" s="35" t="s">
        <v>654</v>
      </c>
    </row>
    <row r="214" spans="1:14" ht="67.5" hidden="1">
      <c r="A214" s="113" t="s">
        <v>631</v>
      </c>
      <c r="B214" s="35" t="s">
        <v>236</v>
      </c>
      <c r="C214" s="35">
        <v>7493050</v>
      </c>
      <c r="D214" s="35"/>
      <c r="E214" s="114" t="s">
        <v>655</v>
      </c>
      <c r="F214" s="114" t="s">
        <v>656</v>
      </c>
      <c r="G214" s="35" t="s">
        <v>60</v>
      </c>
      <c r="H214" s="35">
        <v>1</v>
      </c>
      <c r="I214" s="86">
        <v>232.3</v>
      </c>
      <c r="J214" s="35" t="s">
        <v>625</v>
      </c>
      <c r="K214" s="113" t="s">
        <v>346</v>
      </c>
      <c r="L214" s="115" t="s">
        <v>314</v>
      </c>
      <c r="M214" s="35" t="s">
        <v>166</v>
      </c>
      <c r="N214" s="35" t="s">
        <v>654</v>
      </c>
    </row>
    <row r="215" spans="1:14" ht="101.25" hidden="1">
      <c r="A215" s="75" t="s">
        <v>657</v>
      </c>
      <c r="B215" s="75" t="s">
        <v>658</v>
      </c>
      <c r="C215" s="75">
        <v>2211524</v>
      </c>
      <c r="D215" s="75"/>
      <c r="E215" s="114" t="s">
        <v>659</v>
      </c>
      <c r="F215" s="114" t="s">
        <v>660</v>
      </c>
      <c r="G215" s="75" t="s">
        <v>60</v>
      </c>
      <c r="H215" s="75">
        <v>1</v>
      </c>
      <c r="I215" s="86">
        <v>294.4</v>
      </c>
      <c r="J215" s="75" t="s">
        <v>661</v>
      </c>
      <c r="K215" s="112" t="s">
        <v>366</v>
      </c>
      <c r="L215" s="117" t="s">
        <v>314</v>
      </c>
      <c r="M215" s="75" t="s">
        <v>166</v>
      </c>
      <c r="N215" s="75"/>
    </row>
    <row r="216" spans="1:14" ht="90" hidden="1">
      <c r="A216" s="112" t="s">
        <v>662</v>
      </c>
      <c r="B216" s="75" t="s">
        <v>330</v>
      </c>
      <c r="C216" s="75">
        <v>4560227</v>
      </c>
      <c r="D216" s="75"/>
      <c r="E216" s="114" t="s">
        <v>663</v>
      </c>
      <c r="F216" s="114" t="s">
        <v>664</v>
      </c>
      <c r="G216" s="75" t="s">
        <v>665</v>
      </c>
      <c r="H216" s="75">
        <v>412</v>
      </c>
      <c r="I216" s="86">
        <v>9270</v>
      </c>
      <c r="J216" s="75" t="s">
        <v>661</v>
      </c>
      <c r="K216" s="112" t="s">
        <v>366</v>
      </c>
      <c r="L216" s="117" t="s">
        <v>354</v>
      </c>
      <c r="M216" s="75" t="s">
        <v>626</v>
      </c>
      <c r="N216" s="75"/>
    </row>
    <row r="217" spans="1:14" ht="90" hidden="1">
      <c r="A217" s="112" t="s">
        <v>172</v>
      </c>
      <c r="B217" s="75" t="s">
        <v>330</v>
      </c>
      <c r="C217" s="75">
        <v>4560227</v>
      </c>
      <c r="D217" s="75"/>
      <c r="E217" s="75" t="s">
        <v>666</v>
      </c>
      <c r="F217" s="75" t="s">
        <v>667</v>
      </c>
      <c r="G217" s="75" t="s">
        <v>60</v>
      </c>
      <c r="H217" s="75">
        <v>1</v>
      </c>
      <c r="I217" s="86">
        <v>8820</v>
      </c>
      <c r="J217" s="75" t="s">
        <v>661</v>
      </c>
      <c r="K217" s="112" t="s">
        <v>366</v>
      </c>
      <c r="L217" s="117" t="s">
        <v>354</v>
      </c>
      <c r="M217" s="75" t="s">
        <v>626</v>
      </c>
      <c r="N217" s="75" t="s">
        <v>654</v>
      </c>
    </row>
    <row r="218" spans="1:14" ht="90" hidden="1">
      <c r="A218" s="112" t="s">
        <v>668</v>
      </c>
      <c r="B218" s="75" t="s">
        <v>647</v>
      </c>
      <c r="C218" s="75">
        <v>9314102</v>
      </c>
      <c r="D218" s="75"/>
      <c r="E218" s="75" t="s">
        <v>669</v>
      </c>
      <c r="F218" s="75" t="s">
        <v>670</v>
      </c>
      <c r="G218" s="75" t="s">
        <v>353</v>
      </c>
      <c r="H218" s="75">
        <v>58</v>
      </c>
      <c r="I218" s="86">
        <v>14495.4</v>
      </c>
      <c r="J218" s="75" t="s">
        <v>625</v>
      </c>
      <c r="K218" s="112" t="s">
        <v>333</v>
      </c>
      <c r="L218" s="117" t="s">
        <v>354</v>
      </c>
      <c r="M218" s="75" t="s">
        <v>626</v>
      </c>
      <c r="N218" s="75"/>
    </row>
    <row r="219" spans="1:14" ht="90" hidden="1">
      <c r="A219" s="112" t="s">
        <v>668</v>
      </c>
      <c r="B219" s="75" t="s">
        <v>647</v>
      </c>
      <c r="C219" s="75">
        <v>9314102</v>
      </c>
      <c r="D219" s="75"/>
      <c r="E219" s="75" t="s">
        <v>671</v>
      </c>
      <c r="F219" s="75" t="s">
        <v>672</v>
      </c>
      <c r="G219" s="75" t="s">
        <v>353</v>
      </c>
      <c r="H219" s="75">
        <v>35</v>
      </c>
      <c r="I219" s="86">
        <v>17604.6</v>
      </c>
      <c r="J219" s="75" t="s">
        <v>625</v>
      </c>
      <c r="K219" s="112" t="s">
        <v>333</v>
      </c>
      <c r="L219" s="117" t="s">
        <v>354</v>
      </c>
      <c r="M219" s="75" t="s">
        <v>626</v>
      </c>
      <c r="N219" s="75"/>
    </row>
    <row r="220" spans="1:14" ht="90" hidden="1">
      <c r="A220" s="112" t="s">
        <v>673</v>
      </c>
      <c r="B220" s="75" t="s">
        <v>632</v>
      </c>
      <c r="C220" s="75">
        <v>9460000</v>
      </c>
      <c r="D220" s="75"/>
      <c r="E220" s="114" t="s">
        <v>674</v>
      </c>
      <c r="F220" s="75" t="s">
        <v>675</v>
      </c>
      <c r="G220" s="75" t="s">
        <v>229</v>
      </c>
      <c r="H220" s="75">
        <v>19</v>
      </c>
      <c r="I220" s="86">
        <v>246.6</v>
      </c>
      <c r="J220" s="75" t="s">
        <v>625</v>
      </c>
      <c r="K220" s="112" t="s">
        <v>366</v>
      </c>
      <c r="L220" s="117" t="s">
        <v>334</v>
      </c>
      <c r="M220" s="75" t="s">
        <v>166</v>
      </c>
      <c r="N220" s="75"/>
    </row>
    <row r="221" spans="1:14" ht="101.25" hidden="1">
      <c r="A221" s="112" t="s">
        <v>631</v>
      </c>
      <c r="B221" s="75" t="s">
        <v>632</v>
      </c>
      <c r="C221" s="75">
        <v>9460000</v>
      </c>
      <c r="D221" s="75"/>
      <c r="E221" s="114" t="s">
        <v>633</v>
      </c>
      <c r="F221" s="114" t="s">
        <v>634</v>
      </c>
      <c r="G221" s="75" t="s">
        <v>229</v>
      </c>
      <c r="H221" s="75">
        <v>16663</v>
      </c>
      <c r="I221" s="86">
        <v>12692.5</v>
      </c>
      <c r="J221" s="75" t="s">
        <v>625</v>
      </c>
      <c r="K221" s="112" t="s">
        <v>366</v>
      </c>
      <c r="L221" s="117" t="s">
        <v>300</v>
      </c>
      <c r="M221" s="75" t="s">
        <v>626</v>
      </c>
      <c r="N221" s="75"/>
    </row>
    <row r="222" spans="1:14" ht="90" hidden="1">
      <c r="A222" s="111" t="s">
        <v>602</v>
      </c>
      <c r="B222" s="75" t="s">
        <v>330</v>
      </c>
      <c r="C222" s="75">
        <v>4560227</v>
      </c>
      <c r="D222" s="75"/>
      <c r="E222" s="75" t="s">
        <v>676</v>
      </c>
      <c r="F222" s="75" t="s">
        <v>677</v>
      </c>
      <c r="G222" s="75" t="s">
        <v>60</v>
      </c>
      <c r="H222" s="75">
        <v>1</v>
      </c>
      <c r="I222" s="86">
        <v>41262.75</v>
      </c>
      <c r="J222" s="75" t="s">
        <v>625</v>
      </c>
      <c r="K222" s="112" t="s">
        <v>366</v>
      </c>
      <c r="L222" s="112" t="s">
        <v>354</v>
      </c>
      <c r="M222" s="75" t="s">
        <v>626</v>
      </c>
      <c r="N222" s="75"/>
    </row>
    <row r="223" spans="1:14" ht="90" hidden="1">
      <c r="A223" s="111" t="s">
        <v>602</v>
      </c>
      <c r="B223" s="75" t="s">
        <v>330</v>
      </c>
      <c r="C223" s="75">
        <v>4560227</v>
      </c>
      <c r="D223" s="75"/>
      <c r="E223" s="75" t="s">
        <v>678</v>
      </c>
      <c r="F223" s="75" t="s">
        <v>679</v>
      </c>
      <c r="G223" s="75" t="s">
        <v>60</v>
      </c>
      <c r="H223" s="75">
        <v>1</v>
      </c>
      <c r="I223" s="86">
        <v>41262.75</v>
      </c>
      <c r="J223" s="75" t="s">
        <v>625</v>
      </c>
      <c r="K223" s="112" t="s">
        <v>366</v>
      </c>
      <c r="L223" s="112" t="s">
        <v>354</v>
      </c>
      <c r="M223" s="75" t="s">
        <v>626</v>
      </c>
      <c r="N223" s="75"/>
    </row>
    <row r="224" spans="1:14" ht="90" hidden="1">
      <c r="A224" s="111" t="s">
        <v>602</v>
      </c>
      <c r="B224" s="75" t="s">
        <v>330</v>
      </c>
      <c r="C224" s="75">
        <v>4560227</v>
      </c>
      <c r="D224" s="75"/>
      <c r="E224" s="75" t="s">
        <v>680</v>
      </c>
      <c r="F224" s="75" t="s">
        <v>681</v>
      </c>
      <c r="G224" s="75" t="s">
        <v>60</v>
      </c>
      <c r="H224" s="75">
        <v>1</v>
      </c>
      <c r="I224" s="86">
        <v>41262.75</v>
      </c>
      <c r="J224" s="75" t="s">
        <v>625</v>
      </c>
      <c r="K224" s="112" t="s">
        <v>366</v>
      </c>
      <c r="L224" s="112" t="s">
        <v>354</v>
      </c>
      <c r="M224" s="75" t="s">
        <v>626</v>
      </c>
      <c r="N224" s="75"/>
    </row>
    <row r="225" spans="1:14" ht="90" hidden="1">
      <c r="A225" s="111" t="s">
        <v>602</v>
      </c>
      <c r="B225" s="75" t="s">
        <v>330</v>
      </c>
      <c r="C225" s="75">
        <v>4560227</v>
      </c>
      <c r="D225" s="75"/>
      <c r="E225" s="75" t="s">
        <v>682</v>
      </c>
      <c r="F225" s="75" t="s">
        <v>683</v>
      </c>
      <c r="G225" s="75" t="s">
        <v>60</v>
      </c>
      <c r="H225" s="75">
        <v>1</v>
      </c>
      <c r="I225" s="86">
        <v>41262.75</v>
      </c>
      <c r="J225" s="75" t="s">
        <v>625</v>
      </c>
      <c r="K225" s="112" t="s">
        <v>366</v>
      </c>
      <c r="L225" s="112" t="s">
        <v>354</v>
      </c>
      <c r="M225" s="75" t="s">
        <v>626</v>
      </c>
      <c r="N225" s="75"/>
    </row>
    <row r="226" spans="1:14" ht="11.25" hidden="1">
      <c r="A226" s="111"/>
      <c r="B226" s="75"/>
      <c r="C226" s="75"/>
      <c r="D226" s="75"/>
      <c r="E226" s="486" t="s">
        <v>684</v>
      </c>
      <c r="F226" s="558"/>
      <c r="G226" s="75"/>
      <c r="H226" s="75"/>
      <c r="I226" s="116">
        <f>SUM(I204:I225)</f>
        <v>230956.9</v>
      </c>
      <c r="J226" s="75"/>
      <c r="K226" s="112"/>
      <c r="L226" s="112"/>
      <c r="M226" s="75"/>
      <c r="N226" s="75"/>
    </row>
    <row r="227" spans="1:14" ht="11.25" hidden="1">
      <c r="A227" s="486" t="s">
        <v>608</v>
      </c>
      <c r="B227" s="562"/>
      <c r="C227" s="562"/>
      <c r="D227" s="562"/>
      <c r="E227" s="562"/>
      <c r="F227" s="562"/>
      <c r="G227" s="562"/>
      <c r="H227" s="562"/>
      <c r="I227" s="562"/>
      <c r="J227" s="562"/>
      <c r="K227" s="562"/>
      <c r="L227" s="562"/>
      <c r="M227" s="562"/>
      <c r="N227" s="563"/>
    </row>
    <row r="228" spans="1:14" ht="78.75" hidden="1">
      <c r="A228" s="112" t="s">
        <v>621</v>
      </c>
      <c r="B228" s="75" t="s">
        <v>330</v>
      </c>
      <c r="C228" s="75">
        <v>4540348</v>
      </c>
      <c r="D228" s="75"/>
      <c r="E228" s="114" t="s">
        <v>685</v>
      </c>
      <c r="F228" s="114" t="s">
        <v>686</v>
      </c>
      <c r="G228" s="75" t="s">
        <v>60</v>
      </c>
      <c r="H228" s="75">
        <v>1</v>
      </c>
      <c r="I228" s="86">
        <v>5730.8</v>
      </c>
      <c r="J228" s="75" t="s">
        <v>661</v>
      </c>
      <c r="K228" s="112" t="s">
        <v>314</v>
      </c>
      <c r="L228" s="117" t="s">
        <v>300</v>
      </c>
      <c r="M228" s="75" t="s">
        <v>626</v>
      </c>
      <c r="N228" s="75" t="s">
        <v>654</v>
      </c>
    </row>
    <row r="229" spans="1:14" ht="67.5" hidden="1">
      <c r="A229" s="112" t="s">
        <v>650</v>
      </c>
      <c r="B229" s="75" t="s">
        <v>651</v>
      </c>
      <c r="C229" s="75">
        <v>6022020</v>
      </c>
      <c r="D229" s="75"/>
      <c r="E229" s="114" t="s">
        <v>652</v>
      </c>
      <c r="F229" s="114" t="s">
        <v>653</v>
      </c>
      <c r="G229" s="75" t="s">
        <v>60</v>
      </c>
      <c r="H229" s="75">
        <v>1</v>
      </c>
      <c r="I229" s="86">
        <v>248.2</v>
      </c>
      <c r="J229" s="75" t="s">
        <v>625</v>
      </c>
      <c r="K229" s="112" t="s">
        <v>314</v>
      </c>
      <c r="L229" s="117" t="s">
        <v>347</v>
      </c>
      <c r="M229" s="75" t="s">
        <v>166</v>
      </c>
      <c r="N229" s="75" t="s">
        <v>654</v>
      </c>
    </row>
    <row r="230" spans="1:14" ht="67.5" hidden="1">
      <c r="A230" s="112" t="s">
        <v>631</v>
      </c>
      <c r="B230" s="75" t="s">
        <v>236</v>
      </c>
      <c r="C230" s="75">
        <v>7493050</v>
      </c>
      <c r="D230" s="75"/>
      <c r="E230" s="114" t="s">
        <v>687</v>
      </c>
      <c r="F230" s="114" t="s">
        <v>656</v>
      </c>
      <c r="G230" s="75" t="s">
        <v>60</v>
      </c>
      <c r="H230" s="75">
        <v>1</v>
      </c>
      <c r="I230" s="86">
        <v>515.5</v>
      </c>
      <c r="J230" s="75" t="s">
        <v>625</v>
      </c>
      <c r="K230" s="112" t="s">
        <v>314</v>
      </c>
      <c r="L230" s="117" t="s">
        <v>300</v>
      </c>
      <c r="M230" s="75" t="s">
        <v>626</v>
      </c>
      <c r="N230" s="75" t="s">
        <v>654</v>
      </c>
    </row>
    <row r="231" spans="1:14" ht="90" hidden="1">
      <c r="A231" s="75" t="s">
        <v>688</v>
      </c>
      <c r="B231" s="75" t="s">
        <v>330</v>
      </c>
      <c r="C231" s="75">
        <v>4560227</v>
      </c>
      <c r="D231" s="75"/>
      <c r="E231" s="114" t="s">
        <v>689</v>
      </c>
      <c r="F231" s="114" t="s">
        <v>690</v>
      </c>
      <c r="G231" s="75" t="s">
        <v>60</v>
      </c>
      <c r="H231" s="75">
        <v>1</v>
      </c>
      <c r="I231" s="86">
        <v>4200</v>
      </c>
      <c r="J231" s="75" t="s">
        <v>661</v>
      </c>
      <c r="K231" s="112" t="s">
        <v>377</v>
      </c>
      <c r="L231" s="117" t="s">
        <v>354</v>
      </c>
      <c r="M231" s="75" t="s">
        <v>626</v>
      </c>
      <c r="N231" s="75" t="s">
        <v>654</v>
      </c>
    </row>
    <row r="232" spans="1:14" ht="56.25" hidden="1">
      <c r="A232" s="112" t="s">
        <v>691</v>
      </c>
      <c r="B232" s="75" t="s">
        <v>692</v>
      </c>
      <c r="C232" s="75">
        <v>9314000</v>
      </c>
      <c r="D232" s="75"/>
      <c r="E232" s="114" t="s">
        <v>693</v>
      </c>
      <c r="F232" s="114" t="s">
        <v>694</v>
      </c>
      <c r="G232" s="75" t="s">
        <v>60</v>
      </c>
      <c r="H232" s="75">
        <v>1</v>
      </c>
      <c r="I232" s="86">
        <v>500</v>
      </c>
      <c r="J232" s="75" t="s">
        <v>661</v>
      </c>
      <c r="K232" s="112" t="s">
        <v>695</v>
      </c>
      <c r="L232" s="117" t="s">
        <v>354</v>
      </c>
      <c r="M232" s="75" t="s">
        <v>166</v>
      </c>
      <c r="N232" s="75" t="s">
        <v>654</v>
      </c>
    </row>
    <row r="233" spans="1:14" ht="11.25" hidden="1">
      <c r="A233" s="112"/>
      <c r="B233" s="75"/>
      <c r="C233" s="75"/>
      <c r="D233" s="75"/>
      <c r="E233" s="486" t="s">
        <v>696</v>
      </c>
      <c r="F233" s="558"/>
      <c r="G233" s="75"/>
      <c r="H233" s="75"/>
      <c r="I233" s="116">
        <f>SUM(I228:I232)</f>
        <v>11194.5</v>
      </c>
      <c r="J233" s="75"/>
      <c r="K233" s="112"/>
      <c r="L233" s="117"/>
      <c r="M233" s="75"/>
      <c r="N233" s="75"/>
    </row>
    <row r="234" spans="1:14" ht="11.25" hidden="1">
      <c r="A234" s="486" t="s">
        <v>615</v>
      </c>
      <c r="B234" s="562"/>
      <c r="C234" s="562"/>
      <c r="D234" s="562"/>
      <c r="E234" s="562"/>
      <c r="F234" s="562"/>
      <c r="G234" s="562"/>
      <c r="H234" s="562"/>
      <c r="I234" s="562"/>
      <c r="J234" s="562"/>
      <c r="K234" s="562"/>
      <c r="L234" s="562"/>
      <c r="M234" s="562"/>
      <c r="N234" s="563"/>
    </row>
    <row r="235" spans="1:14" ht="67.5" hidden="1">
      <c r="A235" s="112" t="s">
        <v>650</v>
      </c>
      <c r="B235" s="75" t="s">
        <v>651</v>
      </c>
      <c r="C235" s="75">
        <v>6022020</v>
      </c>
      <c r="D235" s="75"/>
      <c r="E235" s="114" t="s">
        <v>652</v>
      </c>
      <c r="F235" s="114" t="s">
        <v>653</v>
      </c>
      <c r="G235" s="75" t="s">
        <v>60</v>
      </c>
      <c r="H235" s="75">
        <v>1</v>
      </c>
      <c r="I235" s="86">
        <v>484.3</v>
      </c>
      <c r="J235" s="75" t="s">
        <v>625</v>
      </c>
      <c r="K235" s="112" t="s">
        <v>347</v>
      </c>
      <c r="L235" s="117" t="s">
        <v>300</v>
      </c>
      <c r="M235" s="75" t="s">
        <v>166</v>
      </c>
      <c r="N235" s="75" t="s">
        <v>654</v>
      </c>
    </row>
    <row r="236" spans="1:14" ht="56.25" hidden="1">
      <c r="A236" s="112" t="s">
        <v>691</v>
      </c>
      <c r="B236" s="75" t="s">
        <v>692</v>
      </c>
      <c r="C236" s="75">
        <v>9314000</v>
      </c>
      <c r="D236" s="75"/>
      <c r="E236" s="114" t="s">
        <v>693</v>
      </c>
      <c r="F236" s="114" t="s">
        <v>694</v>
      </c>
      <c r="G236" s="75" t="s">
        <v>60</v>
      </c>
      <c r="H236" s="75">
        <v>1</v>
      </c>
      <c r="I236" s="86">
        <v>500</v>
      </c>
      <c r="J236" s="75" t="s">
        <v>661</v>
      </c>
      <c r="K236" s="112" t="s">
        <v>354</v>
      </c>
      <c r="L236" s="117" t="s">
        <v>391</v>
      </c>
      <c r="M236" s="75" t="s">
        <v>166</v>
      </c>
      <c r="N236" s="75" t="s">
        <v>654</v>
      </c>
    </row>
    <row r="237" spans="1:14" ht="11.25" hidden="1">
      <c r="A237" s="118"/>
      <c r="B237" s="35"/>
      <c r="C237" s="35"/>
      <c r="D237" s="35"/>
      <c r="E237" s="486" t="s">
        <v>616</v>
      </c>
      <c r="F237" s="558"/>
      <c r="G237" s="35"/>
      <c r="H237" s="35"/>
      <c r="I237" s="116">
        <f>SUM(I235:I236)</f>
        <v>984.3</v>
      </c>
      <c r="J237" s="35"/>
      <c r="K237" s="113"/>
      <c r="L237" s="115"/>
      <c r="M237" s="35"/>
      <c r="N237" s="35"/>
    </row>
    <row r="238" spans="1:14" ht="11.25" hidden="1">
      <c r="A238" s="550" t="s">
        <v>617</v>
      </c>
      <c r="B238" s="553"/>
      <c r="C238" s="553"/>
      <c r="D238" s="553"/>
      <c r="E238" s="553"/>
      <c r="F238" s="553"/>
      <c r="G238" s="553"/>
      <c r="H238" s="553"/>
      <c r="I238" s="553"/>
      <c r="J238" s="553"/>
      <c r="K238" s="553"/>
      <c r="L238" s="553"/>
      <c r="M238" s="553"/>
      <c r="N238" s="554"/>
    </row>
    <row r="239" spans="1:14" ht="11.25" hidden="1">
      <c r="A239" s="119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</row>
    <row r="240" spans="1:14" ht="11.25" hidden="1">
      <c r="A240" s="112"/>
      <c r="B240" s="75"/>
      <c r="C240" s="75"/>
      <c r="D240" s="75"/>
      <c r="E240" s="486" t="s">
        <v>697</v>
      </c>
      <c r="F240" s="558"/>
      <c r="G240" s="75"/>
      <c r="H240" s="75"/>
      <c r="I240" s="116">
        <f>SUM(I239)</f>
        <v>0</v>
      </c>
      <c r="J240" s="75"/>
      <c r="K240" s="112"/>
      <c r="L240" s="112"/>
      <c r="M240" s="75"/>
      <c r="N240" s="75"/>
    </row>
    <row r="241" spans="1:14" ht="11.25" hidden="1">
      <c r="A241" s="559"/>
      <c r="B241" s="560"/>
      <c r="C241" s="560"/>
      <c r="D241" s="560"/>
      <c r="E241" s="560"/>
      <c r="F241" s="560"/>
      <c r="G241" s="560"/>
      <c r="H241" s="560"/>
      <c r="I241" s="560"/>
      <c r="J241" s="560"/>
      <c r="K241" s="560"/>
      <c r="L241" s="560"/>
      <c r="M241" s="560"/>
      <c r="N241" s="561"/>
    </row>
    <row r="242" spans="1:14" ht="11.25" hidden="1">
      <c r="A242" s="121"/>
      <c r="B242" s="83"/>
      <c r="C242" s="409"/>
      <c r="D242" s="83"/>
      <c r="E242" s="486" t="s">
        <v>698</v>
      </c>
      <c r="F242" s="558"/>
      <c r="G242" s="409"/>
      <c r="H242" s="83"/>
      <c r="I242" s="122">
        <f>SUM(I240,I237,I233,I226,I202)</f>
        <v>394918</v>
      </c>
      <c r="J242" s="83"/>
      <c r="K242" s="121"/>
      <c r="L242" s="121"/>
      <c r="M242" s="83"/>
      <c r="N242" s="83"/>
    </row>
    <row r="243" spans="1:14" ht="11.25" hidden="1">
      <c r="A243" s="472" t="s">
        <v>699</v>
      </c>
      <c r="B243" s="472"/>
      <c r="C243" s="472"/>
      <c r="D243" s="472"/>
      <c r="E243" s="472"/>
      <c r="F243" s="472"/>
      <c r="G243" s="472"/>
      <c r="H243" s="472"/>
      <c r="I243" s="472"/>
      <c r="J243" s="472"/>
      <c r="K243" s="472"/>
      <c r="L243" s="472"/>
      <c r="M243" s="472"/>
      <c r="N243" s="472"/>
    </row>
    <row r="244" spans="1:14" ht="11.25" hidden="1">
      <c r="A244" s="93"/>
      <c r="B244" s="93"/>
      <c r="C244" s="404"/>
      <c r="D244" s="93"/>
      <c r="E244" s="526" t="s">
        <v>554</v>
      </c>
      <c r="F244" s="527"/>
      <c r="G244" s="527"/>
      <c r="H244" s="528"/>
      <c r="I244" s="147"/>
      <c r="J244" s="147"/>
      <c r="K244" s="147"/>
      <c r="L244" s="147"/>
      <c r="M244" s="147"/>
      <c r="N244" s="93"/>
    </row>
    <row r="245" spans="1:14" ht="56.25" hidden="1">
      <c r="A245" s="345" t="s">
        <v>631</v>
      </c>
      <c r="B245" s="93" t="s">
        <v>483</v>
      </c>
      <c r="C245" s="404">
        <v>6420090</v>
      </c>
      <c r="D245" s="346" t="s">
        <v>700</v>
      </c>
      <c r="E245" s="347" t="s">
        <v>701</v>
      </c>
      <c r="F245" s="92" t="s">
        <v>257</v>
      </c>
      <c r="G245" s="404" t="s">
        <v>702</v>
      </c>
      <c r="H245" s="93">
        <v>13830</v>
      </c>
      <c r="I245" s="348">
        <v>4674.6</v>
      </c>
      <c r="J245" s="93" t="s">
        <v>703</v>
      </c>
      <c r="K245" s="349">
        <v>40848</v>
      </c>
      <c r="L245" s="349">
        <v>41029</v>
      </c>
      <c r="M245" s="350" t="s">
        <v>479</v>
      </c>
      <c r="N245" s="92"/>
    </row>
    <row r="246" spans="1:14" ht="45" hidden="1">
      <c r="A246" s="345" t="s">
        <v>315</v>
      </c>
      <c r="B246" s="93" t="s">
        <v>147</v>
      </c>
      <c r="C246" s="404">
        <v>7492060</v>
      </c>
      <c r="D246" s="346" t="s">
        <v>704</v>
      </c>
      <c r="E246" s="91" t="s">
        <v>705</v>
      </c>
      <c r="F246" s="92" t="s">
        <v>257</v>
      </c>
      <c r="G246" s="404" t="s">
        <v>702</v>
      </c>
      <c r="H246" s="93">
        <v>4</v>
      </c>
      <c r="I246" s="348">
        <v>4472.1</v>
      </c>
      <c r="J246" s="93" t="s">
        <v>703</v>
      </c>
      <c r="K246" s="349">
        <v>40848</v>
      </c>
      <c r="L246" s="349">
        <v>41245</v>
      </c>
      <c r="M246" s="350" t="s">
        <v>479</v>
      </c>
      <c r="N246" s="92"/>
    </row>
    <row r="247" spans="1:14" ht="101.25" hidden="1">
      <c r="A247" s="345" t="s">
        <v>621</v>
      </c>
      <c r="B247" s="93" t="s">
        <v>294</v>
      </c>
      <c r="C247" s="404">
        <v>9010030</v>
      </c>
      <c r="D247" s="346" t="s">
        <v>706</v>
      </c>
      <c r="E247" s="91" t="s">
        <v>707</v>
      </c>
      <c r="F247" s="92" t="s">
        <v>257</v>
      </c>
      <c r="G247" s="404" t="s">
        <v>702</v>
      </c>
      <c r="H247" s="93">
        <v>22</v>
      </c>
      <c r="I247" s="348">
        <v>25191</v>
      </c>
      <c r="J247" s="93" t="s">
        <v>703</v>
      </c>
      <c r="K247" s="349">
        <v>40848</v>
      </c>
      <c r="L247" s="349">
        <v>41246</v>
      </c>
      <c r="M247" s="350" t="s">
        <v>479</v>
      </c>
      <c r="N247" s="92"/>
    </row>
    <row r="248" spans="1:14" ht="101.25" hidden="1">
      <c r="A248" s="345" t="s">
        <v>621</v>
      </c>
      <c r="B248" s="93" t="s">
        <v>294</v>
      </c>
      <c r="C248" s="404">
        <v>9010030</v>
      </c>
      <c r="D248" s="346" t="s">
        <v>708</v>
      </c>
      <c r="E248" s="91" t="s">
        <v>709</v>
      </c>
      <c r="F248" s="92" t="s">
        <v>257</v>
      </c>
      <c r="G248" s="404" t="s">
        <v>702</v>
      </c>
      <c r="H248" s="93">
        <v>13</v>
      </c>
      <c r="I248" s="348">
        <v>27825.4</v>
      </c>
      <c r="J248" s="93" t="s">
        <v>703</v>
      </c>
      <c r="K248" s="349">
        <v>40848</v>
      </c>
      <c r="L248" s="349">
        <v>41247</v>
      </c>
      <c r="M248" s="350" t="s">
        <v>479</v>
      </c>
      <c r="N248" s="92"/>
    </row>
    <row r="249" spans="1:14" ht="101.25" hidden="1">
      <c r="A249" s="345" t="s">
        <v>621</v>
      </c>
      <c r="B249" s="93" t="s">
        <v>294</v>
      </c>
      <c r="C249" s="404">
        <v>9010030</v>
      </c>
      <c r="D249" s="346" t="s">
        <v>710</v>
      </c>
      <c r="E249" s="91" t="s">
        <v>711</v>
      </c>
      <c r="F249" s="92" t="s">
        <v>257</v>
      </c>
      <c r="G249" s="404" t="s">
        <v>702</v>
      </c>
      <c r="H249" s="93">
        <v>19</v>
      </c>
      <c r="I249" s="348">
        <v>35788.3</v>
      </c>
      <c r="J249" s="93" t="s">
        <v>703</v>
      </c>
      <c r="K249" s="349">
        <v>40848</v>
      </c>
      <c r="L249" s="349">
        <v>41248</v>
      </c>
      <c r="M249" s="350" t="s">
        <v>479</v>
      </c>
      <c r="N249" s="92"/>
    </row>
    <row r="250" spans="1:14" ht="101.25" hidden="1">
      <c r="A250" s="345" t="s">
        <v>621</v>
      </c>
      <c r="B250" s="93" t="s">
        <v>294</v>
      </c>
      <c r="C250" s="404">
        <v>9010030</v>
      </c>
      <c r="D250" s="346" t="s">
        <v>712</v>
      </c>
      <c r="E250" s="91" t="s">
        <v>713</v>
      </c>
      <c r="F250" s="92" t="s">
        <v>257</v>
      </c>
      <c r="G250" s="404" t="s">
        <v>702</v>
      </c>
      <c r="H250" s="93">
        <v>17</v>
      </c>
      <c r="I250" s="348">
        <v>27204.9</v>
      </c>
      <c r="J250" s="93" t="s">
        <v>703</v>
      </c>
      <c r="K250" s="349">
        <v>40848</v>
      </c>
      <c r="L250" s="349">
        <v>41249</v>
      </c>
      <c r="M250" s="350" t="s">
        <v>479</v>
      </c>
      <c r="N250" s="92"/>
    </row>
    <row r="251" spans="1:14" ht="101.25" hidden="1">
      <c r="A251" s="345" t="s">
        <v>621</v>
      </c>
      <c r="B251" s="93" t="s">
        <v>294</v>
      </c>
      <c r="C251" s="404">
        <v>9010030</v>
      </c>
      <c r="D251" s="346" t="s">
        <v>714</v>
      </c>
      <c r="E251" s="91" t="s">
        <v>715</v>
      </c>
      <c r="F251" s="92" t="s">
        <v>257</v>
      </c>
      <c r="G251" s="404" t="s">
        <v>702</v>
      </c>
      <c r="H251" s="93">
        <v>17</v>
      </c>
      <c r="I251" s="348">
        <v>32851.5</v>
      </c>
      <c r="J251" s="93" t="s">
        <v>703</v>
      </c>
      <c r="K251" s="349">
        <v>40848</v>
      </c>
      <c r="L251" s="349">
        <v>41250</v>
      </c>
      <c r="M251" s="350" t="s">
        <v>479</v>
      </c>
      <c r="N251" s="92"/>
    </row>
    <row r="252" spans="1:14" ht="101.25" hidden="1">
      <c r="A252" s="345" t="s">
        <v>621</v>
      </c>
      <c r="B252" s="93" t="s">
        <v>294</v>
      </c>
      <c r="C252" s="404">
        <v>9010030</v>
      </c>
      <c r="D252" s="346" t="s">
        <v>716</v>
      </c>
      <c r="E252" s="91" t="s">
        <v>717</v>
      </c>
      <c r="F252" s="92" t="s">
        <v>257</v>
      </c>
      <c r="G252" s="404" t="s">
        <v>702</v>
      </c>
      <c r="H252" s="93">
        <v>22</v>
      </c>
      <c r="I252" s="348">
        <v>29562.4</v>
      </c>
      <c r="J252" s="93" t="s">
        <v>703</v>
      </c>
      <c r="K252" s="349">
        <v>40848</v>
      </c>
      <c r="L252" s="349">
        <v>41136</v>
      </c>
      <c r="M252" s="350" t="s">
        <v>479</v>
      </c>
      <c r="N252" s="92"/>
    </row>
    <row r="253" spans="1:14" ht="67.5" hidden="1">
      <c r="A253" s="351" t="s">
        <v>668</v>
      </c>
      <c r="B253" s="93" t="s">
        <v>718</v>
      </c>
      <c r="C253" s="404">
        <v>9314102</v>
      </c>
      <c r="D253" s="346" t="s">
        <v>719</v>
      </c>
      <c r="E253" s="91" t="s">
        <v>720</v>
      </c>
      <c r="F253" s="92" t="s">
        <v>257</v>
      </c>
      <c r="G253" s="404" t="s">
        <v>702</v>
      </c>
      <c r="H253" s="93">
        <v>28</v>
      </c>
      <c r="I253" s="348">
        <v>9912.87826</v>
      </c>
      <c r="J253" s="93" t="s">
        <v>703</v>
      </c>
      <c r="K253" s="349">
        <v>40908</v>
      </c>
      <c r="L253" s="349">
        <v>41136</v>
      </c>
      <c r="M253" s="350" t="s">
        <v>479</v>
      </c>
      <c r="N253" s="92"/>
    </row>
    <row r="254" spans="1:14" ht="67.5" hidden="1">
      <c r="A254" s="351" t="s">
        <v>668</v>
      </c>
      <c r="B254" s="93" t="s">
        <v>718</v>
      </c>
      <c r="C254" s="404">
        <v>9314102</v>
      </c>
      <c r="D254" s="346" t="s">
        <v>721</v>
      </c>
      <c r="E254" s="91" t="s">
        <v>722</v>
      </c>
      <c r="F254" s="92" t="s">
        <v>257</v>
      </c>
      <c r="G254" s="404" t="s">
        <v>702</v>
      </c>
      <c r="H254" s="93">
        <v>27</v>
      </c>
      <c r="I254" s="348">
        <v>8943.52384</v>
      </c>
      <c r="J254" s="93" t="s">
        <v>703</v>
      </c>
      <c r="K254" s="349">
        <v>40908</v>
      </c>
      <c r="L254" s="349">
        <v>41136</v>
      </c>
      <c r="M254" s="350" t="s">
        <v>723</v>
      </c>
      <c r="N254" s="92"/>
    </row>
    <row r="255" spans="1:14" ht="67.5" hidden="1">
      <c r="A255" s="351" t="s">
        <v>668</v>
      </c>
      <c r="B255" s="93" t="s">
        <v>718</v>
      </c>
      <c r="C255" s="404">
        <v>9314102</v>
      </c>
      <c r="D255" s="346" t="s">
        <v>724</v>
      </c>
      <c r="E255" s="91" t="s">
        <v>725</v>
      </c>
      <c r="F255" s="92" t="s">
        <v>257</v>
      </c>
      <c r="G255" s="404" t="s">
        <v>702</v>
      </c>
      <c r="H255" s="93">
        <v>25</v>
      </c>
      <c r="I255" s="348">
        <v>9494.515</v>
      </c>
      <c r="J255" s="93" t="s">
        <v>703</v>
      </c>
      <c r="K255" s="349">
        <v>40908</v>
      </c>
      <c r="L255" s="349">
        <v>41136</v>
      </c>
      <c r="M255" s="350" t="s">
        <v>723</v>
      </c>
      <c r="N255" s="92"/>
    </row>
    <row r="256" spans="1:14" ht="67.5" hidden="1">
      <c r="A256" s="351" t="s">
        <v>668</v>
      </c>
      <c r="B256" s="93" t="s">
        <v>718</v>
      </c>
      <c r="C256" s="404">
        <v>9314102</v>
      </c>
      <c r="D256" s="346" t="s">
        <v>726</v>
      </c>
      <c r="E256" s="91" t="s">
        <v>727</v>
      </c>
      <c r="F256" s="92" t="s">
        <v>257</v>
      </c>
      <c r="G256" s="404" t="s">
        <v>702</v>
      </c>
      <c r="H256" s="93">
        <v>19</v>
      </c>
      <c r="I256" s="348">
        <v>9043.7814</v>
      </c>
      <c r="J256" s="93" t="s">
        <v>703</v>
      </c>
      <c r="K256" s="349">
        <v>40908</v>
      </c>
      <c r="L256" s="349">
        <v>41136</v>
      </c>
      <c r="M256" s="350" t="s">
        <v>479</v>
      </c>
      <c r="N256" s="92"/>
    </row>
    <row r="257" spans="1:14" ht="11.25" hidden="1">
      <c r="A257" s="352"/>
      <c r="B257" s="388"/>
      <c r="C257" s="276"/>
      <c r="D257" s="353"/>
      <c r="E257" s="354" t="s">
        <v>728</v>
      </c>
      <c r="F257" s="355"/>
      <c r="G257" s="412"/>
      <c r="H257" s="357"/>
      <c r="I257" s="358">
        <f>SUM(I245:I256)</f>
        <v>224964.89849999998</v>
      </c>
      <c r="J257" s="93"/>
      <c r="K257" s="349"/>
      <c r="L257" s="349"/>
      <c r="M257" s="350"/>
      <c r="N257" s="92"/>
    </row>
    <row r="258" spans="1:14" ht="11.25" hidden="1">
      <c r="A258" s="93"/>
      <c r="B258" s="93"/>
      <c r="C258" s="404"/>
      <c r="D258" s="92"/>
      <c r="E258" s="526" t="s">
        <v>573</v>
      </c>
      <c r="F258" s="527"/>
      <c r="G258" s="527"/>
      <c r="H258" s="528"/>
      <c r="I258" s="93"/>
      <c r="J258" s="93"/>
      <c r="K258" s="349"/>
      <c r="L258" s="349"/>
      <c r="M258" s="350"/>
      <c r="N258" s="92"/>
    </row>
    <row r="259" spans="1:14" ht="56.25" hidden="1">
      <c r="A259" s="359" t="s">
        <v>642</v>
      </c>
      <c r="B259" s="93" t="s">
        <v>729</v>
      </c>
      <c r="C259" s="404">
        <v>9440010</v>
      </c>
      <c r="D259" s="346"/>
      <c r="E259" s="91" t="s">
        <v>730</v>
      </c>
      <c r="F259" s="92" t="s">
        <v>55</v>
      </c>
      <c r="G259" s="404" t="s">
        <v>731</v>
      </c>
      <c r="H259" s="93">
        <v>1</v>
      </c>
      <c r="I259" s="348">
        <v>110</v>
      </c>
      <c r="J259" s="93" t="s">
        <v>55</v>
      </c>
      <c r="K259" s="349">
        <v>40909</v>
      </c>
      <c r="L259" s="349">
        <v>40970</v>
      </c>
      <c r="M259" s="350" t="s">
        <v>326</v>
      </c>
      <c r="N259" s="92"/>
    </row>
    <row r="260" spans="1:14" ht="56.25" hidden="1">
      <c r="A260" s="359" t="s">
        <v>340</v>
      </c>
      <c r="B260" s="93" t="s">
        <v>341</v>
      </c>
      <c r="C260" s="404">
        <v>6420020</v>
      </c>
      <c r="D260" s="346"/>
      <c r="E260" s="91" t="s">
        <v>443</v>
      </c>
      <c r="F260" s="92" t="s">
        <v>55</v>
      </c>
      <c r="G260" s="404" t="s">
        <v>731</v>
      </c>
      <c r="H260" s="93">
        <v>1</v>
      </c>
      <c r="I260" s="348">
        <v>260</v>
      </c>
      <c r="J260" s="93" t="s">
        <v>55</v>
      </c>
      <c r="K260" s="349">
        <v>40909</v>
      </c>
      <c r="L260" s="349">
        <v>41274</v>
      </c>
      <c r="M260" s="350" t="s">
        <v>326</v>
      </c>
      <c r="N260" s="92"/>
    </row>
    <row r="261" spans="1:14" ht="56.25" hidden="1">
      <c r="A261" s="359" t="s">
        <v>631</v>
      </c>
      <c r="B261" s="93" t="s">
        <v>335</v>
      </c>
      <c r="C261" s="404">
        <v>4030000</v>
      </c>
      <c r="D261" s="346"/>
      <c r="E261" s="91" t="s">
        <v>732</v>
      </c>
      <c r="F261" s="92" t="s">
        <v>55</v>
      </c>
      <c r="G261" s="404" t="s">
        <v>731</v>
      </c>
      <c r="H261" s="93">
        <v>1</v>
      </c>
      <c r="I261" s="348">
        <v>146.3</v>
      </c>
      <c r="J261" s="93" t="s">
        <v>55</v>
      </c>
      <c r="K261" s="349">
        <v>40909</v>
      </c>
      <c r="L261" s="349">
        <v>41090</v>
      </c>
      <c r="M261" s="350" t="s">
        <v>326</v>
      </c>
      <c r="N261" s="92"/>
    </row>
    <row r="262" spans="1:14" ht="56.25" hidden="1">
      <c r="A262" s="359" t="s">
        <v>315</v>
      </c>
      <c r="B262" s="93" t="s">
        <v>733</v>
      </c>
      <c r="C262" s="404">
        <v>7492060</v>
      </c>
      <c r="D262" s="346"/>
      <c r="E262" s="91" t="s">
        <v>734</v>
      </c>
      <c r="F262" s="92" t="s">
        <v>55</v>
      </c>
      <c r="G262" s="404" t="s">
        <v>731</v>
      </c>
      <c r="H262" s="93">
        <v>1</v>
      </c>
      <c r="I262" s="348">
        <v>273.3</v>
      </c>
      <c r="J262" s="93" t="s">
        <v>55</v>
      </c>
      <c r="K262" s="349">
        <v>40909</v>
      </c>
      <c r="L262" s="349">
        <v>41274</v>
      </c>
      <c r="M262" s="350" t="s">
        <v>326</v>
      </c>
      <c r="N262" s="92"/>
    </row>
    <row r="263" spans="1:14" ht="56.25" hidden="1">
      <c r="A263" s="360" t="s">
        <v>621</v>
      </c>
      <c r="B263" s="93" t="s">
        <v>506</v>
      </c>
      <c r="C263" s="404">
        <v>4540353</v>
      </c>
      <c r="D263" s="346" t="s">
        <v>735</v>
      </c>
      <c r="E263" s="91" t="s">
        <v>736</v>
      </c>
      <c r="F263" s="92" t="s">
        <v>257</v>
      </c>
      <c r="G263" s="404" t="s">
        <v>702</v>
      </c>
      <c r="H263" s="93">
        <v>1516</v>
      </c>
      <c r="I263" s="348">
        <v>10000</v>
      </c>
      <c r="J263" s="93" t="s">
        <v>703</v>
      </c>
      <c r="K263" s="349">
        <v>40909</v>
      </c>
      <c r="L263" s="349">
        <v>41243</v>
      </c>
      <c r="M263" s="350" t="s">
        <v>723</v>
      </c>
      <c r="N263" s="92"/>
    </row>
    <row r="264" spans="1:14" ht="33.75" hidden="1">
      <c r="A264" s="360" t="s">
        <v>650</v>
      </c>
      <c r="B264" s="93" t="s">
        <v>438</v>
      </c>
      <c r="C264" s="404">
        <v>6022020</v>
      </c>
      <c r="D264" s="346" t="s">
        <v>737</v>
      </c>
      <c r="E264" s="91" t="s">
        <v>738</v>
      </c>
      <c r="F264" s="92" t="s">
        <v>257</v>
      </c>
      <c r="G264" s="404" t="s">
        <v>731</v>
      </c>
      <c r="H264" s="93">
        <v>1</v>
      </c>
      <c r="I264" s="348">
        <v>400.9</v>
      </c>
      <c r="J264" s="93" t="s">
        <v>55</v>
      </c>
      <c r="K264" s="349">
        <v>40909</v>
      </c>
      <c r="L264" s="349">
        <v>41090</v>
      </c>
      <c r="M264" s="350" t="s">
        <v>581</v>
      </c>
      <c r="N264" s="92"/>
    </row>
    <row r="265" spans="1:14" ht="67.5" hidden="1">
      <c r="A265" s="346" t="s">
        <v>662</v>
      </c>
      <c r="B265" s="93" t="s">
        <v>362</v>
      </c>
      <c r="C265" s="404">
        <v>4560227</v>
      </c>
      <c r="D265" s="346" t="s">
        <v>739</v>
      </c>
      <c r="E265" s="91" t="s">
        <v>740</v>
      </c>
      <c r="F265" s="92" t="s">
        <v>257</v>
      </c>
      <c r="G265" s="404" t="s">
        <v>702</v>
      </c>
      <c r="H265" s="93">
        <v>480</v>
      </c>
      <c r="I265" s="348">
        <v>10800</v>
      </c>
      <c r="J265" s="93" t="s">
        <v>703</v>
      </c>
      <c r="K265" s="349">
        <v>40940</v>
      </c>
      <c r="L265" s="349">
        <v>41146</v>
      </c>
      <c r="M265" s="350" t="s">
        <v>479</v>
      </c>
      <c r="N265" s="92"/>
    </row>
    <row r="266" spans="1:14" ht="67.5" hidden="1">
      <c r="A266" s="346" t="s">
        <v>662</v>
      </c>
      <c r="B266" s="93" t="s">
        <v>362</v>
      </c>
      <c r="C266" s="404">
        <v>4560227</v>
      </c>
      <c r="D266" s="346" t="s">
        <v>741</v>
      </c>
      <c r="E266" s="91" t="s">
        <v>742</v>
      </c>
      <c r="F266" s="92" t="s">
        <v>257</v>
      </c>
      <c r="G266" s="404" t="s">
        <v>702</v>
      </c>
      <c r="H266" s="93">
        <v>502</v>
      </c>
      <c r="I266" s="348">
        <v>11295</v>
      </c>
      <c r="J266" s="93" t="s">
        <v>703</v>
      </c>
      <c r="K266" s="349">
        <v>40940</v>
      </c>
      <c r="L266" s="349">
        <v>41146</v>
      </c>
      <c r="M266" s="350" t="s">
        <v>479</v>
      </c>
      <c r="N266" s="92"/>
    </row>
    <row r="267" spans="1:14" ht="67.5" hidden="1">
      <c r="A267" s="360" t="s">
        <v>657</v>
      </c>
      <c r="B267" s="93" t="s">
        <v>743</v>
      </c>
      <c r="C267" s="404">
        <v>7421029</v>
      </c>
      <c r="D267" s="346" t="s">
        <v>744</v>
      </c>
      <c r="E267" s="91" t="s">
        <v>745</v>
      </c>
      <c r="F267" s="92" t="s">
        <v>257</v>
      </c>
      <c r="G267" s="404" t="s">
        <v>702</v>
      </c>
      <c r="H267" s="93">
        <v>7</v>
      </c>
      <c r="I267" s="348">
        <v>1030.3</v>
      </c>
      <c r="J267" s="93" t="s">
        <v>703</v>
      </c>
      <c r="K267" s="349">
        <v>40969</v>
      </c>
      <c r="L267" s="349">
        <v>41029</v>
      </c>
      <c r="M267" s="350" t="s">
        <v>479</v>
      </c>
      <c r="N267" s="92"/>
    </row>
    <row r="268" spans="1:14" ht="67.5" hidden="1">
      <c r="A268" s="360" t="s">
        <v>602</v>
      </c>
      <c r="B268" s="93" t="s">
        <v>746</v>
      </c>
      <c r="C268" s="404">
        <v>4540030</v>
      </c>
      <c r="D268" s="346"/>
      <c r="E268" s="91" t="s">
        <v>747</v>
      </c>
      <c r="F268" s="92" t="s">
        <v>257</v>
      </c>
      <c r="G268" s="404" t="s">
        <v>702</v>
      </c>
      <c r="H268" s="93">
        <v>11</v>
      </c>
      <c r="I268" s="348">
        <v>47906</v>
      </c>
      <c r="J268" s="93" t="s">
        <v>703</v>
      </c>
      <c r="K268" s="349">
        <v>40969</v>
      </c>
      <c r="L268" s="349">
        <v>41153</v>
      </c>
      <c r="M268" s="350" t="s">
        <v>479</v>
      </c>
      <c r="N268" s="92"/>
    </row>
    <row r="269" spans="1:14" ht="67.5" hidden="1">
      <c r="A269" s="360" t="s">
        <v>602</v>
      </c>
      <c r="B269" s="93" t="s">
        <v>746</v>
      </c>
      <c r="C269" s="404">
        <v>4540030</v>
      </c>
      <c r="D269" s="346"/>
      <c r="E269" s="91" t="s">
        <v>748</v>
      </c>
      <c r="F269" s="92" t="s">
        <v>257</v>
      </c>
      <c r="G269" s="404" t="s">
        <v>702</v>
      </c>
      <c r="H269" s="93">
        <v>11</v>
      </c>
      <c r="I269" s="348">
        <v>47906</v>
      </c>
      <c r="J269" s="93" t="s">
        <v>703</v>
      </c>
      <c r="K269" s="349">
        <v>40969</v>
      </c>
      <c r="L269" s="349">
        <v>41153</v>
      </c>
      <c r="M269" s="350" t="s">
        <v>479</v>
      </c>
      <c r="N269" s="92"/>
    </row>
    <row r="270" spans="1:14" ht="67.5" hidden="1">
      <c r="A270" s="360" t="s">
        <v>602</v>
      </c>
      <c r="B270" s="93" t="s">
        <v>746</v>
      </c>
      <c r="C270" s="404">
        <v>4540030</v>
      </c>
      <c r="D270" s="346"/>
      <c r="E270" s="91" t="s">
        <v>749</v>
      </c>
      <c r="F270" s="92" t="s">
        <v>257</v>
      </c>
      <c r="G270" s="404" t="s">
        <v>702</v>
      </c>
      <c r="H270" s="93">
        <v>11</v>
      </c>
      <c r="I270" s="348">
        <v>47906</v>
      </c>
      <c r="J270" s="93" t="s">
        <v>703</v>
      </c>
      <c r="K270" s="349">
        <v>40969</v>
      </c>
      <c r="L270" s="349">
        <v>41153</v>
      </c>
      <c r="M270" s="350" t="s">
        <v>479</v>
      </c>
      <c r="N270" s="92"/>
    </row>
    <row r="271" spans="1:14" ht="67.5" hidden="1">
      <c r="A271" s="360" t="s">
        <v>602</v>
      </c>
      <c r="B271" s="93" t="s">
        <v>746</v>
      </c>
      <c r="C271" s="404">
        <v>4540030</v>
      </c>
      <c r="D271" s="346"/>
      <c r="E271" s="91" t="s">
        <v>750</v>
      </c>
      <c r="F271" s="92" t="s">
        <v>257</v>
      </c>
      <c r="G271" s="404" t="s">
        <v>702</v>
      </c>
      <c r="H271" s="93">
        <v>11</v>
      </c>
      <c r="I271" s="348">
        <v>47906</v>
      </c>
      <c r="J271" s="93" t="s">
        <v>703</v>
      </c>
      <c r="K271" s="349">
        <v>40969</v>
      </c>
      <c r="L271" s="349">
        <v>41153</v>
      </c>
      <c r="M271" s="350" t="s">
        <v>479</v>
      </c>
      <c r="N271" s="92"/>
    </row>
    <row r="272" spans="1:14" ht="67.5" hidden="1">
      <c r="A272" s="360" t="s">
        <v>602</v>
      </c>
      <c r="B272" s="93" t="s">
        <v>746</v>
      </c>
      <c r="C272" s="404">
        <v>4540030</v>
      </c>
      <c r="D272" s="346"/>
      <c r="E272" s="91" t="s">
        <v>751</v>
      </c>
      <c r="F272" s="92" t="s">
        <v>257</v>
      </c>
      <c r="G272" s="404" t="s">
        <v>702</v>
      </c>
      <c r="H272" s="93">
        <v>11</v>
      </c>
      <c r="I272" s="348">
        <v>47905.9</v>
      </c>
      <c r="J272" s="93" t="s">
        <v>703</v>
      </c>
      <c r="K272" s="349">
        <v>40969</v>
      </c>
      <c r="L272" s="349">
        <v>41153</v>
      </c>
      <c r="M272" s="350" t="s">
        <v>479</v>
      </c>
      <c r="N272" s="92"/>
    </row>
    <row r="273" spans="1:14" ht="56.25" hidden="1">
      <c r="A273" s="360" t="s">
        <v>172</v>
      </c>
      <c r="B273" s="93" t="s">
        <v>368</v>
      </c>
      <c r="C273" s="404">
        <v>4540030</v>
      </c>
      <c r="D273" s="346"/>
      <c r="E273" s="91" t="s">
        <v>752</v>
      </c>
      <c r="F273" s="92" t="s">
        <v>257</v>
      </c>
      <c r="G273" s="404" t="s">
        <v>702</v>
      </c>
      <c r="H273" s="93">
        <v>5</v>
      </c>
      <c r="I273" s="348">
        <v>8970</v>
      </c>
      <c r="J273" s="93" t="s">
        <v>703</v>
      </c>
      <c r="K273" s="349">
        <v>40969</v>
      </c>
      <c r="L273" s="349">
        <v>41153</v>
      </c>
      <c r="M273" s="350" t="s">
        <v>753</v>
      </c>
      <c r="N273" s="92"/>
    </row>
    <row r="274" spans="1:14" ht="11.25" hidden="1">
      <c r="A274" s="352"/>
      <c r="B274" s="356"/>
      <c r="C274" s="412"/>
      <c r="D274" s="353"/>
      <c r="E274" s="354" t="s">
        <v>754</v>
      </c>
      <c r="F274" s="355"/>
      <c r="G274" s="412"/>
      <c r="H274" s="357"/>
      <c r="I274" s="358">
        <f>SUM(I259:I273)</f>
        <v>282815.7</v>
      </c>
      <c r="J274" s="93"/>
      <c r="K274" s="349"/>
      <c r="L274" s="349"/>
      <c r="M274" s="350"/>
      <c r="N274" s="92"/>
    </row>
    <row r="275" spans="1:14" ht="11.25" hidden="1">
      <c r="A275" s="93"/>
      <c r="B275" s="93"/>
      <c r="C275" s="404"/>
      <c r="D275" s="92"/>
      <c r="E275" s="526" t="s">
        <v>608</v>
      </c>
      <c r="F275" s="527"/>
      <c r="G275" s="527"/>
      <c r="H275" s="528"/>
      <c r="I275" s="93"/>
      <c r="J275" s="93"/>
      <c r="K275" s="349"/>
      <c r="L275" s="349"/>
      <c r="M275" s="350"/>
      <c r="N275" s="92"/>
    </row>
    <row r="276" spans="1:14" ht="56.25" hidden="1">
      <c r="A276" s="345" t="s">
        <v>631</v>
      </c>
      <c r="B276" s="93" t="s">
        <v>483</v>
      </c>
      <c r="C276" s="404">
        <v>6420090</v>
      </c>
      <c r="D276" s="346"/>
      <c r="E276" s="361" t="s">
        <v>701</v>
      </c>
      <c r="F276" s="92" t="s">
        <v>257</v>
      </c>
      <c r="G276" s="404" t="s">
        <v>702</v>
      </c>
      <c r="H276" s="93">
        <v>13830</v>
      </c>
      <c r="I276" s="348">
        <v>2337.3</v>
      </c>
      <c r="J276" s="93" t="s">
        <v>703</v>
      </c>
      <c r="K276" s="349">
        <v>41000</v>
      </c>
      <c r="L276" s="349">
        <v>41090</v>
      </c>
      <c r="M276" s="350" t="s">
        <v>479</v>
      </c>
      <c r="N276" s="92"/>
    </row>
    <row r="277" spans="1:14" ht="78.75" hidden="1">
      <c r="A277" s="345" t="s">
        <v>621</v>
      </c>
      <c r="B277" s="93" t="s">
        <v>294</v>
      </c>
      <c r="C277" s="404">
        <v>9010030</v>
      </c>
      <c r="D277" s="346"/>
      <c r="E277" s="91" t="s">
        <v>755</v>
      </c>
      <c r="F277" s="92" t="s">
        <v>257</v>
      </c>
      <c r="G277" s="404" t="s">
        <v>702</v>
      </c>
      <c r="H277" s="93">
        <v>2</v>
      </c>
      <c r="I277" s="348">
        <v>421.2</v>
      </c>
      <c r="J277" s="93" t="s">
        <v>703</v>
      </c>
      <c r="K277" s="349">
        <v>41000</v>
      </c>
      <c r="L277" s="349">
        <v>41274</v>
      </c>
      <c r="M277" s="350" t="s">
        <v>723</v>
      </c>
      <c r="N277" s="92"/>
    </row>
    <row r="278" spans="1:14" ht="56.25" hidden="1">
      <c r="A278" s="360" t="s">
        <v>756</v>
      </c>
      <c r="B278" s="93" t="s">
        <v>362</v>
      </c>
      <c r="C278" s="404">
        <v>4540030</v>
      </c>
      <c r="D278" s="92"/>
      <c r="E278" s="91" t="s">
        <v>757</v>
      </c>
      <c r="F278" s="92" t="s">
        <v>257</v>
      </c>
      <c r="G278" s="404" t="s">
        <v>758</v>
      </c>
      <c r="H278" s="93">
        <v>390</v>
      </c>
      <c r="I278" s="348">
        <v>760</v>
      </c>
      <c r="J278" s="93" t="s">
        <v>703</v>
      </c>
      <c r="K278" s="349">
        <v>41000</v>
      </c>
      <c r="L278" s="349">
        <v>41122</v>
      </c>
      <c r="M278" s="350" t="s">
        <v>723</v>
      </c>
      <c r="N278" s="92"/>
    </row>
    <row r="279" spans="1:14" ht="56.25" hidden="1">
      <c r="A279" s="360" t="s">
        <v>673</v>
      </c>
      <c r="B279" s="93" t="s">
        <v>718</v>
      </c>
      <c r="C279" s="404">
        <v>9314102</v>
      </c>
      <c r="D279" s="92"/>
      <c r="E279" s="91" t="s">
        <v>759</v>
      </c>
      <c r="F279" s="92" t="s">
        <v>257</v>
      </c>
      <c r="G279" s="404" t="s">
        <v>702</v>
      </c>
      <c r="H279" s="93">
        <v>5</v>
      </c>
      <c r="I279" s="348">
        <v>577.5</v>
      </c>
      <c r="J279" s="93" t="s">
        <v>703</v>
      </c>
      <c r="K279" s="349">
        <v>41030</v>
      </c>
      <c r="L279" s="349">
        <v>41243</v>
      </c>
      <c r="M279" s="350" t="s">
        <v>723</v>
      </c>
      <c r="N279" s="92"/>
    </row>
    <row r="280" spans="1:14" ht="56.25" hidden="1">
      <c r="A280" s="360" t="s">
        <v>760</v>
      </c>
      <c r="B280" s="93" t="s">
        <v>368</v>
      </c>
      <c r="C280" s="404">
        <v>4540030</v>
      </c>
      <c r="D280" s="92"/>
      <c r="E280" s="91" t="s">
        <v>761</v>
      </c>
      <c r="F280" s="92" t="s">
        <v>257</v>
      </c>
      <c r="G280" s="404" t="s">
        <v>702</v>
      </c>
      <c r="H280" s="93">
        <v>7</v>
      </c>
      <c r="I280" s="348">
        <v>4460</v>
      </c>
      <c r="J280" s="93" t="s">
        <v>703</v>
      </c>
      <c r="K280" s="349">
        <v>41030</v>
      </c>
      <c r="L280" s="349">
        <v>41152</v>
      </c>
      <c r="M280" s="350" t="s">
        <v>723</v>
      </c>
      <c r="N280" s="92"/>
    </row>
    <row r="281" spans="1:14" ht="56.25" hidden="1">
      <c r="A281" s="345" t="s">
        <v>631</v>
      </c>
      <c r="B281" s="93" t="s">
        <v>483</v>
      </c>
      <c r="C281" s="404">
        <v>6420090</v>
      </c>
      <c r="D281" s="346"/>
      <c r="E281" s="362" t="s">
        <v>701</v>
      </c>
      <c r="F281" s="92" t="s">
        <v>257</v>
      </c>
      <c r="G281" s="404" t="s">
        <v>702</v>
      </c>
      <c r="H281" s="93">
        <v>13830</v>
      </c>
      <c r="I281" s="348">
        <v>3506</v>
      </c>
      <c r="J281" s="93" t="s">
        <v>703</v>
      </c>
      <c r="K281" s="349">
        <v>41030</v>
      </c>
      <c r="L281" s="349">
        <v>41182</v>
      </c>
      <c r="M281" s="350" t="s">
        <v>479</v>
      </c>
      <c r="N281" s="92"/>
    </row>
    <row r="282" spans="1:14" ht="56.25" hidden="1">
      <c r="A282" s="360" t="s">
        <v>650</v>
      </c>
      <c r="B282" s="93" t="s">
        <v>438</v>
      </c>
      <c r="C282" s="404">
        <v>6022020</v>
      </c>
      <c r="D282" s="346"/>
      <c r="E282" s="91" t="s">
        <v>738</v>
      </c>
      <c r="F282" s="92" t="s">
        <v>257</v>
      </c>
      <c r="G282" s="404" t="s">
        <v>731</v>
      </c>
      <c r="H282" s="93">
        <v>1</v>
      </c>
      <c r="I282" s="348">
        <v>627.9</v>
      </c>
      <c r="J282" s="93" t="s">
        <v>703</v>
      </c>
      <c r="K282" s="349">
        <v>41061</v>
      </c>
      <c r="L282" s="349">
        <v>41182</v>
      </c>
      <c r="M282" s="350" t="s">
        <v>723</v>
      </c>
      <c r="N282" s="92"/>
    </row>
    <row r="283" spans="1:14" ht="11.25" hidden="1">
      <c r="A283" s="352"/>
      <c r="B283" s="356"/>
      <c r="C283" s="412"/>
      <c r="D283" s="353"/>
      <c r="E283" s="354" t="s">
        <v>762</v>
      </c>
      <c r="F283" s="355"/>
      <c r="G283" s="412"/>
      <c r="H283" s="357"/>
      <c r="I283" s="358">
        <f>SUM(I276:I282)</f>
        <v>12689.9</v>
      </c>
      <c r="J283" s="93"/>
      <c r="K283" s="349"/>
      <c r="L283" s="349"/>
      <c r="M283" s="350"/>
      <c r="N283" s="92"/>
    </row>
    <row r="284" spans="1:14" ht="11.25" hidden="1">
      <c r="A284" s="93"/>
      <c r="B284" s="93"/>
      <c r="C284" s="404"/>
      <c r="D284" s="92"/>
      <c r="E284" s="526" t="s">
        <v>615</v>
      </c>
      <c r="F284" s="527"/>
      <c r="G284" s="527"/>
      <c r="H284" s="528"/>
      <c r="I284" s="93"/>
      <c r="J284" s="93"/>
      <c r="K284" s="349"/>
      <c r="L284" s="349"/>
      <c r="M284" s="350"/>
      <c r="N284" s="92"/>
    </row>
    <row r="285" spans="1:14" ht="56.25" hidden="1">
      <c r="A285" s="359" t="s">
        <v>631</v>
      </c>
      <c r="B285" s="93" t="s">
        <v>335</v>
      </c>
      <c r="C285" s="404">
        <v>4030000</v>
      </c>
      <c r="D285" s="346"/>
      <c r="E285" s="91" t="s">
        <v>732</v>
      </c>
      <c r="F285" s="92" t="s">
        <v>55</v>
      </c>
      <c r="G285" s="404" t="s">
        <v>731</v>
      </c>
      <c r="H285" s="93">
        <v>1</v>
      </c>
      <c r="I285" s="348">
        <v>146.3</v>
      </c>
      <c r="J285" s="93" t="s">
        <v>55</v>
      </c>
      <c r="K285" s="349">
        <v>41091</v>
      </c>
      <c r="L285" s="349">
        <v>41274</v>
      </c>
      <c r="M285" s="350" t="s">
        <v>326</v>
      </c>
      <c r="N285" s="92"/>
    </row>
    <row r="286" spans="1:14" ht="56.25" hidden="1">
      <c r="A286" s="345" t="s">
        <v>631</v>
      </c>
      <c r="B286" s="93" t="s">
        <v>483</v>
      </c>
      <c r="C286" s="404">
        <v>6420090</v>
      </c>
      <c r="D286" s="346"/>
      <c r="E286" s="347" t="s">
        <v>701</v>
      </c>
      <c r="F286" s="92" t="s">
        <v>257</v>
      </c>
      <c r="G286" s="404" t="s">
        <v>702</v>
      </c>
      <c r="H286" s="93">
        <v>13830</v>
      </c>
      <c r="I286" s="348">
        <v>3506</v>
      </c>
      <c r="J286" s="93" t="s">
        <v>703</v>
      </c>
      <c r="K286" s="349">
        <v>41091</v>
      </c>
      <c r="L286" s="349">
        <v>41274</v>
      </c>
      <c r="M286" s="350" t="s">
        <v>479</v>
      </c>
      <c r="N286" s="92"/>
    </row>
    <row r="287" spans="1:14" ht="56.25" hidden="1">
      <c r="A287" s="360" t="s">
        <v>650</v>
      </c>
      <c r="B287" s="93" t="s">
        <v>438</v>
      </c>
      <c r="C287" s="404">
        <v>6022020</v>
      </c>
      <c r="D287" s="346"/>
      <c r="E287" s="91" t="s">
        <v>738</v>
      </c>
      <c r="F287" s="92" t="s">
        <v>257</v>
      </c>
      <c r="G287" s="404" t="s">
        <v>731</v>
      </c>
      <c r="H287" s="93">
        <v>1</v>
      </c>
      <c r="I287" s="348">
        <v>627.9</v>
      </c>
      <c r="J287" s="93" t="s">
        <v>703</v>
      </c>
      <c r="K287" s="349">
        <v>41122</v>
      </c>
      <c r="L287" s="349">
        <v>41274</v>
      </c>
      <c r="M287" s="350" t="s">
        <v>723</v>
      </c>
      <c r="N287" s="92"/>
    </row>
    <row r="288" spans="1:14" ht="11.25" hidden="1">
      <c r="A288" s="352"/>
      <c r="B288" s="356"/>
      <c r="C288" s="412"/>
      <c r="D288" s="353"/>
      <c r="E288" s="354" t="s">
        <v>763</v>
      </c>
      <c r="F288" s="355"/>
      <c r="G288" s="412"/>
      <c r="H288" s="357"/>
      <c r="I288" s="358">
        <f>SUM(I285:I287)</f>
        <v>4280.2</v>
      </c>
      <c r="J288" s="93"/>
      <c r="K288" s="349"/>
      <c r="L288" s="349"/>
      <c r="M288" s="350"/>
      <c r="N288" s="92"/>
    </row>
    <row r="289" spans="1:14" ht="11.25" hidden="1">
      <c r="A289" s="93"/>
      <c r="B289" s="93"/>
      <c r="C289" s="404"/>
      <c r="D289" s="92"/>
      <c r="E289" s="526" t="s">
        <v>617</v>
      </c>
      <c r="F289" s="527"/>
      <c r="G289" s="527"/>
      <c r="H289" s="528"/>
      <c r="I289" s="93"/>
      <c r="J289" s="93"/>
      <c r="K289" s="349"/>
      <c r="L289" s="349"/>
      <c r="M289" s="350"/>
      <c r="N289" s="92"/>
    </row>
    <row r="290" spans="1:14" ht="11.25" hidden="1">
      <c r="A290" s="93"/>
      <c r="B290" s="93"/>
      <c r="C290" s="404"/>
      <c r="D290" s="92"/>
      <c r="E290" s="92"/>
      <c r="F290" s="92"/>
      <c r="G290" s="404"/>
      <c r="H290" s="93"/>
      <c r="I290" s="93"/>
      <c r="J290" s="93"/>
      <c r="K290" s="349"/>
      <c r="L290" s="349"/>
      <c r="M290" s="350"/>
      <c r="N290" s="92"/>
    </row>
    <row r="291" spans="1:14" ht="11.25" hidden="1">
      <c r="A291" s="352"/>
      <c r="B291" s="356"/>
      <c r="C291" s="412"/>
      <c r="D291" s="353"/>
      <c r="E291" s="354" t="s">
        <v>728</v>
      </c>
      <c r="F291" s="355"/>
      <c r="G291" s="412"/>
      <c r="H291" s="357"/>
      <c r="I291" s="358">
        <f>SUM(I290:I290)</f>
        <v>0</v>
      </c>
      <c r="J291" s="93"/>
      <c r="K291" s="349"/>
      <c r="L291" s="349"/>
      <c r="M291" s="350"/>
      <c r="N291" s="92"/>
    </row>
    <row r="292" spans="1:14" ht="11.25" hidden="1">
      <c r="A292" s="363"/>
      <c r="B292" s="356"/>
      <c r="C292" s="412"/>
      <c r="D292" s="355"/>
      <c r="E292" s="355"/>
      <c r="F292" s="355"/>
      <c r="G292" s="412"/>
      <c r="H292" s="356"/>
      <c r="I292" s="356"/>
      <c r="J292" s="356"/>
      <c r="K292" s="364"/>
      <c r="L292" s="364"/>
      <c r="M292" s="365"/>
      <c r="N292" s="366"/>
    </row>
    <row r="293" spans="1:14" ht="11.25" hidden="1">
      <c r="A293" s="352"/>
      <c r="B293" s="356"/>
      <c r="C293" s="412"/>
      <c r="D293" s="353"/>
      <c r="E293" s="354" t="s">
        <v>698</v>
      </c>
      <c r="F293" s="355"/>
      <c r="G293" s="412"/>
      <c r="H293" s="357"/>
      <c r="I293" s="358">
        <f>I291+I288+I283+I274+I257</f>
        <v>524750.6984999999</v>
      </c>
      <c r="J293" s="93"/>
      <c r="K293" s="349"/>
      <c r="L293" s="349"/>
      <c r="M293" s="350"/>
      <c r="N293" s="92"/>
    </row>
    <row r="294" spans="1:14" ht="11.25" hidden="1">
      <c r="A294" s="472" t="s">
        <v>764</v>
      </c>
      <c r="B294" s="472"/>
      <c r="C294" s="472"/>
      <c r="D294" s="472"/>
      <c r="E294" s="472"/>
      <c r="F294" s="472"/>
      <c r="G294" s="472"/>
      <c r="H294" s="472"/>
      <c r="I294" s="472"/>
      <c r="J294" s="472"/>
      <c r="K294" s="472"/>
      <c r="L294" s="472"/>
      <c r="M294" s="472"/>
      <c r="N294" s="472"/>
    </row>
    <row r="295" spans="1:14" ht="11.25" hidden="1">
      <c r="A295" s="517" t="s">
        <v>554</v>
      </c>
      <c r="B295" s="518"/>
      <c r="C295" s="518"/>
      <c r="D295" s="518"/>
      <c r="E295" s="518"/>
      <c r="F295" s="518"/>
      <c r="G295" s="518"/>
      <c r="H295" s="518"/>
      <c r="I295" s="518"/>
      <c r="J295" s="518"/>
      <c r="K295" s="518"/>
      <c r="L295" s="518"/>
      <c r="M295" s="518"/>
      <c r="N295" s="519"/>
    </row>
    <row r="296" spans="1:14" ht="56.25" hidden="1">
      <c r="A296" s="123" t="s">
        <v>631</v>
      </c>
      <c r="B296" s="76" t="s">
        <v>483</v>
      </c>
      <c r="C296" s="404">
        <v>6420090</v>
      </c>
      <c r="D296" s="97" t="s">
        <v>765</v>
      </c>
      <c r="E296" s="124" t="s">
        <v>766</v>
      </c>
      <c r="F296" s="92" t="s">
        <v>257</v>
      </c>
      <c r="G296" s="404" t="s">
        <v>406</v>
      </c>
      <c r="H296" s="76">
        <v>15730</v>
      </c>
      <c r="I296" s="125">
        <v>6637.2</v>
      </c>
      <c r="J296" s="76"/>
      <c r="K296" s="126">
        <v>40848</v>
      </c>
      <c r="L296" s="126">
        <v>41030</v>
      </c>
      <c r="M296" s="8" t="s">
        <v>479</v>
      </c>
      <c r="N296" s="76"/>
    </row>
    <row r="297" spans="1:14" ht="67.5" hidden="1">
      <c r="A297" s="123" t="s">
        <v>315</v>
      </c>
      <c r="B297" s="76" t="s">
        <v>147</v>
      </c>
      <c r="C297" s="404">
        <v>7492060</v>
      </c>
      <c r="D297" s="97" t="s">
        <v>767</v>
      </c>
      <c r="E297" s="127" t="s">
        <v>768</v>
      </c>
      <c r="F297" s="92" t="s">
        <v>257</v>
      </c>
      <c r="G297" s="404" t="s">
        <v>60</v>
      </c>
      <c r="H297" s="76">
        <v>1</v>
      </c>
      <c r="I297" s="128">
        <v>498</v>
      </c>
      <c r="J297" s="76"/>
      <c r="K297" s="126">
        <v>40848</v>
      </c>
      <c r="L297" s="126">
        <v>41061</v>
      </c>
      <c r="M297" s="129" t="s">
        <v>581</v>
      </c>
      <c r="N297" s="76"/>
    </row>
    <row r="298" spans="1:14" ht="67.5" hidden="1">
      <c r="A298" s="130" t="s">
        <v>621</v>
      </c>
      <c r="B298" s="76" t="s">
        <v>294</v>
      </c>
      <c r="C298" s="404">
        <v>9010030</v>
      </c>
      <c r="D298" s="97" t="s">
        <v>769</v>
      </c>
      <c r="E298" s="127" t="s">
        <v>770</v>
      </c>
      <c r="F298" s="92" t="s">
        <v>257</v>
      </c>
      <c r="G298" s="404" t="s">
        <v>60</v>
      </c>
      <c r="H298" s="76">
        <v>1</v>
      </c>
      <c r="I298" s="125">
        <v>40630</v>
      </c>
      <c r="J298" s="76"/>
      <c r="K298" s="126">
        <v>40848</v>
      </c>
      <c r="L298" s="126">
        <v>41244</v>
      </c>
      <c r="M298" s="8" t="s">
        <v>479</v>
      </c>
      <c r="N298" s="76"/>
    </row>
    <row r="299" spans="1:14" ht="67.5" hidden="1">
      <c r="A299" s="130" t="s">
        <v>621</v>
      </c>
      <c r="B299" s="76" t="s">
        <v>294</v>
      </c>
      <c r="C299" s="404">
        <v>9010030</v>
      </c>
      <c r="D299" s="97" t="s">
        <v>771</v>
      </c>
      <c r="E299" s="127" t="s">
        <v>770</v>
      </c>
      <c r="F299" s="92" t="s">
        <v>257</v>
      </c>
      <c r="G299" s="404" t="s">
        <v>60</v>
      </c>
      <c r="H299" s="76">
        <v>1</v>
      </c>
      <c r="I299" s="125">
        <v>42705</v>
      </c>
      <c r="J299" s="76"/>
      <c r="K299" s="126">
        <v>40848</v>
      </c>
      <c r="L299" s="126">
        <v>41244</v>
      </c>
      <c r="M299" s="8" t="s">
        <v>479</v>
      </c>
      <c r="N299" s="76"/>
    </row>
    <row r="300" spans="1:14" ht="67.5" hidden="1">
      <c r="A300" s="131" t="s">
        <v>621</v>
      </c>
      <c r="B300" s="76" t="s">
        <v>294</v>
      </c>
      <c r="C300" s="404">
        <v>9010030</v>
      </c>
      <c r="D300" s="97" t="s">
        <v>772</v>
      </c>
      <c r="E300" s="124" t="s">
        <v>770</v>
      </c>
      <c r="F300" s="92" t="s">
        <v>257</v>
      </c>
      <c r="G300" s="404" t="s">
        <v>60</v>
      </c>
      <c r="H300" s="76">
        <v>1</v>
      </c>
      <c r="I300" s="125">
        <v>46141.4</v>
      </c>
      <c r="J300" s="76"/>
      <c r="K300" s="126">
        <v>40848</v>
      </c>
      <c r="L300" s="126">
        <v>41244</v>
      </c>
      <c r="M300" s="8" t="s">
        <v>479</v>
      </c>
      <c r="N300" s="76"/>
    </row>
    <row r="301" spans="1:14" ht="11.25" hidden="1">
      <c r="A301" s="520" t="s">
        <v>728</v>
      </c>
      <c r="B301" s="521"/>
      <c r="C301" s="521"/>
      <c r="D301" s="521"/>
      <c r="E301" s="521"/>
      <c r="F301" s="521"/>
      <c r="G301" s="521"/>
      <c r="H301" s="522"/>
      <c r="I301" s="132">
        <f>SUM(I296:I300)</f>
        <v>136611.6</v>
      </c>
      <c r="J301" s="133"/>
      <c r="K301" s="133"/>
      <c r="L301" s="133"/>
      <c r="M301" s="133"/>
      <c r="N301" s="133"/>
    </row>
    <row r="302" spans="1:14" ht="11.25" hidden="1">
      <c r="A302" s="517" t="s">
        <v>573</v>
      </c>
      <c r="B302" s="518"/>
      <c r="C302" s="518"/>
      <c r="D302" s="518"/>
      <c r="E302" s="518"/>
      <c r="F302" s="518"/>
      <c r="G302" s="518"/>
      <c r="H302" s="518"/>
      <c r="I302" s="518"/>
      <c r="J302" s="518"/>
      <c r="K302" s="518"/>
      <c r="L302" s="518"/>
      <c r="M302" s="518"/>
      <c r="N302" s="519"/>
    </row>
    <row r="303" spans="1:14" ht="33.75" hidden="1">
      <c r="A303" s="134" t="s">
        <v>650</v>
      </c>
      <c r="B303" s="76" t="s">
        <v>438</v>
      </c>
      <c r="C303" s="404">
        <v>6022020</v>
      </c>
      <c r="D303" s="90" t="s">
        <v>773</v>
      </c>
      <c r="E303" s="127" t="s">
        <v>774</v>
      </c>
      <c r="F303" s="92" t="s">
        <v>257</v>
      </c>
      <c r="G303" s="404" t="s">
        <v>60</v>
      </c>
      <c r="H303" s="76">
        <v>1</v>
      </c>
      <c r="I303" s="135">
        <v>478.2</v>
      </c>
      <c r="J303" s="76"/>
      <c r="K303" s="126">
        <v>40909</v>
      </c>
      <c r="L303" s="126">
        <v>41091</v>
      </c>
      <c r="M303" s="129" t="s">
        <v>581</v>
      </c>
      <c r="N303" s="76"/>
    </row>
    <row r="304" spans="1:14" ht="45" hidden="1">
      <c r="A304" s="96" t="s">
        <v>668</v>
      </c>
      <c r="B304" s="96" t="s">
        <v>718</v>
      </c>
      <c r="C304" s="96">
        <v>9314102</v>
      </c>
      <c r="D304" s="97" t="s">
        <v>775</v>
      </c>
      <c r="E304" s="136" t="s">
        <v>776</v>
      </c>
      <c r="F304" s="98" t="s">
        <v>257</v>
      </c>
      <c r="G304" s="96" t="s">
        <v>406</v>
      </c>
      <c r="H304" s="96">
        <v>39</v>
      </c>
      <c r="I304" s="137">
        <v>9400</v>
      </c>
      <c r="J304" s="96"/>
      <c r="K304" s="138">
        <v>40909</v>
      </c>
      <c r="L304" s="138">
        <v>41122</v>
      </c>
      <c r="M304" s="134" t="s">
        <v>479</v>
      </c>
      <c r="N304" s="96"/>
    </row>
    <row r="305" spans="1:14" ht="45" hidden="1">
      <c r="A305" s="96" t="s">
        <v>668</v>
      </c>
      <c r="B305" s="96" t="s">
        <v>718</v>
      </c>
      <c r="C305" s="96">
        <v>9314102</v>
      </c>
      <c r="D305" s="97" t="s">
        <v>777</v>
      </c>
      <c r="E305" s="136" t="s">
        <v>778</v>
      </c>
      <c r="F305" s="98" t="s">
        <v>257</v>
      </c>
      <c r="G305" s="96" t="s">
        <v>406</v>
      </c>
      <c r="H305" s="96">
        <v>24</v>
      </c>
      <c r="I305" s="137">
        <v>8400</v>
      </c>
      <c r="J305" s="96"/>
      <c r="K305" s="138">
        <v>40909</v>
      </c>
      <c r="L305" s="138">
        <v>41122</v>
      </c>
      <c r="M305" s="134" t="s">
        <v>479</v>
      </c>
      <c r="N305" s="96"/>
    </row>
    <row r="306" spans="1:14" ht="45" hidden="1">
      <c r="A306" s="96" t="s">
        <v>668</v>
      </c>
      <c r="B306" s="96" t="s">
        <v>718</v>
      </c>
      <c r="C306" s="96">
        <v>9314102</v>
      </c>
      <c r="D306" s="97" t="s">
        <v>779</v>
      </c>
      <c r="E306" s="136" t="s">
        <v>780</v>
      </c>
      <c r="F306" s="98" t="s">
        <v>257</v>
      </c>
      <c r="G306" s="96" t="s">
        <v>406</v>
      </c>
      <c r="H306" s="96">
        <v>20</v>
      </c>
      <c r="I306" s="137">
        <v>4771</v>
      </c>
      <c r="J306" s="96"/>
      <c r="K306" s="138">
        <v>40909</v>
      </c>
      <c r="L306" s="138">
        <v>41122</v>
      </c>
      <c r="M306" s="134" t="s">
        <v>479</v>
      </c>
      <c r="N306" s="96"/>
    </row>
    <row r="307" spans="1:14" ht="45" hidden="1">
      <c r="A307" s="96" t="s">
        <v>668</v>
      </c>
      <c r="B307" s="96" t="s">
        <v>718</v>
      </c>
      <c r="C307" s="96">
        <v>9314102</v>
      </c>
      <c r="D307" s="97" t="s">
        <v>781</v>
      </c>
      <c r="E307" s="136" t="s">
        <v>782</v>
      </c>
      <c r="F307" s="98" t="s">
        <v>257</v>
      </c>
      <c r="G307" s="96" t="s">
        <v>406</v>
      </c>
      <c r="H307" s="96">
        <v>26</v>
      </c>
      <c r="I307" s="137">
        <v>7827.3</v>
      </c>
      <c r="J307" s="96"/>
      <c r="K307" s="138">
        <v>40909</v>
      </c>
      <c r="L307" s="138">
        <v>41122</v>
      </c>
      <c r="M307" s="134" t="s">
        <v>479</v>
      </c>
      <c r="N307" s="96"/>
    </row>
    <row r="308" spans="1:14" ht="67.5" hidden="1">
      <c r="A308" s="85" t="s">
        <v>673</v>
      </c>
      <c r="B308" s="76" t="s">
        <v>506</v>
      </c>
      <c r="C308" s="404">
        <v>4540353</v>
      </c>
      <c r="D308" s="90" t="s">
        <v>783</v>
      </c>
      <c r="E308" s="127" t="s">
        <v>784</v>
      </c>
      <c r="F308" s="92" t="s">
        <v>257</v>
      </c>
      <c r="G308" s="404" t="s">
        <v>406</v>
      </c>
      <c r="H308" s="76">
        <v>422</v>
      </c>
      <c r="I308" s="135">
        <v>499.8</v>
      </c>
      <c r="J308" s="76"/>
      <c r="K308" s="126">
        <v>40940</v>
      </c>
      <c r="L308" s="126">
        <v>40969</v>
      </c>
      <c r="M308" s="129" t="s">
        <v>581</v>
      </c>
      <c r="N308" s="76"/>
    </row>
    <row r="309" spans="1:14" ht="45" hidden="1">
      <c r="A309" s="96" t="s">
        <v>657</v>
      </c>
      <c r="B309" s="96" t="s">
        <v>785</v>
      </c>
      <c r="C309" s="96">
        <v>7421029</v>
      </c>
      <c r="D309" s="139" t="s">
        <v>786</v>
      </c>
      <c r="E309" s="136" t="s">
        <v>787</v>
      </c>
      <c r="F309" s="98" t="s">
        <v>257</v>
      </c>
      <c r="G309" s="96" t="s">
        <v>406</v>
      </c>
      <c r="H309" s="140">
        <v>2</v>
      </c>
      <c r="I309" s="141">
        <v>495.8</v>
      </c>
      <c r="J309" s="96"/>
      <c r="K309" s="138">
        <v>40940</v>
      </c>
      <c r="L309" s="138">
        <v>40969</v>
      </c>
      <c r="M309" s="134" t="s">
        <v>581</v>
      </c>
      <c r="N309" s="96"/>
    </row>
    <row r="310" spans="1:14" ht="33.75" hidden="1">
      <c r="A310" s="85" t="s">
        <v>788</v>
      </c>
      <c r="B310" s="76" t="s">
        <v>718</v>
      </c>
      <c r="C310" s="404">
        <v>9314102</v>
      </c>
      <c r="D310" s="90" t="s">
        <v>789</v>
      </c>
      <c r="E310" s="124" t="s">
        <v>790</v>
      </c>
      <c r="F310" s="92" t="s">
        <v>257</v>
      </c>
      <c r="G310" s="404" t="s">
        <v>406</v>
      </c>
      <c r="H310" s="76">
        <v>2</v>
      </c>
      <c r="I310" s="135">
        <v>473.7</v>
      </c>
      <c r="J310" s="76"/>
      <c r="K310" s="126">
        <v>40940</v>
      </c>
      <c r="L310" s="126">
        <v>41030</v>
      </c>
      <c r="M310" s="129" t="s">
        <v>581</v>
      </c>
      <c r="N310" s="76"/>
    </row>
    <row r="311" spans="1:14" ht="33.75" hidden="1">
      <c r="A311" s="85" t="s">
        <v>788</v>
      </c>
      <c r="B311" s="76" t="s">
        <v>311</v>
      </c>
      <c r="C311" s="48" t="s">
        <v>791</v>
      </c>
      <c r="D311" s="90" t="s">
        <v>792</v>
      </c>
      <c r="E311" s="127" t="s">
        <v>793</v>
      </c>
      <c r="F311" s="92" t="s">
        <v>257</v>
      </c>
      <c r="G311" s="404" t="s">
        <v>406</v>
      </c>
      <c r="H311" s="76">
        <v>36</v>
      </c>
      <c r="I311" s="135">
        <v>443.5</v>
      </c>
      <c r="J311" s="76"/>
      <c r="K311" s="126">
        <v>40940</v>
      </c>
      <c r="L311" s="126">
        <v>41122</v>
      </c>
      <c r="M311" s="134" t="s">
        <v>581</v>
      </c>
      <c r="N311" s="76"/>
    </row>
    <row r="312" spans="1:14" ht="45" hidden="1">
      <c r="A312" s="96" t="s">
        <v>794</v>
      </c>
      <c r="B312" s="96" t="s">
        <v>386</v>
      </c>
      <c r="C312" s="96">
        <v>4540030</v>
      </c>
      <c r="D312" s="139" t="s">
        <v>795</v>
      </c>
      <c r="E312" s="136" t="s">
        <v>796</v>
      </c>
      <c r="F312" s="98" t="s">
        <v>257</v>
      </c>
      <c r="G312" s="96" t="s">
        <v>406</v>
      </c>
      <c r="H312" s="140">
        <v>6</v>
      </c>
      <c r="I312" s="137">
        <v>5184</v>
      </c>
      <c r="J312" s="96"/>
      <c r="K312" s="138">
        <v>40969</v>
      </c>
      <c r="L312" s="138">
        <v>41122</v>
      </c>
      <c r="M312" s="134" t="s">
        <v>479</v>
      </c>
      <c r="N312" s="96"/>
    </row>
    <row r="313" spans="1:14" ht="45" hidden="1">
      <c r="A313" s="96" t="s">
        <v>662</v>
      </c>
      <c r="B313" s="96" t="s">
        <v>362</v>
      </c>
      <c r="C313" s="96">
        <v>4560227</v>
      </c>
      <c r="D313" s="97" t="s">
        <v>797</v>
      </c>
      <c r="E313" s="136" t="s">
        <v>518</v>
      </c>
      <c r="F313" s="98" t="s">
        <v>257</v>
      </c>
      <c r="G313" s="96" t="s">
        <v>406</v>
      </c>
      <c r="H313" s="96">
        <v>618</v>
      </c>
      <c r="I313" s="137">
        <v>13905</v>
      </c>
      <c r="J313" s="149"/>
      <c r="K313" s="138">
        <v>40969</v>
      </c>
      <c r="L313" s="138">
        <v>41122</v>
      </c>
      <c r="M313" s="134" t="s">
        <v>479</v>
      </c>
      <c r="N313" s="96"/>
    </row>
    <row r="314" spans="1:14" ht="45" hidden="1">
      <c r="A314" s="131" t="s">
        <v>172</v>
      </c>
      <c r="B314" s="90" t="s">
        <v>798</v>
      </c>
      <c r="C314" s="95">
        <v>4560227</v>
      </c>
      <c r="D314" s="97" t="s">
        <v>55</v>
      </c>
      <c r="E314" s="124" t="s">
        <v>799</v>
      </c>
      <c r="F314" s="98" t="s">
        <v>257</v>
      </c>
      <c r="G314" s="404" t="s">
        <v>406</v>
      </c>
      <c r="H314" s="96">
        <v>32</v>
      </c>
      <c r="I314" s="135">
        <v>44028.7</v>
      </c>
      <c r="J314" s="96"/>
      <c r="K314" s="138">
        <v>40969</v>
      </c>
      <c r="L314" s="138">
        <v>41153</v>
      </c>
      <c r="M314" s="134" t="s">
        <v>479</v>
      </c>
      <c r="N314" s="76"/>
    </row>
    <row r="315" spans="1:14" ht="45" hidden="1">
      <c r="A315" s="131" t="s">
        <v>172</v>
      </c>
      <c r="B315" s="90" t="s">
        <v>798</v>
      </c>
      <c r="C315" s="95">
        <v>4560227</v>
      </c>
      <c r="D315" s="97" t="s">
        <v>55</v>
      </c>
      <c r="E315" s="124" t="s">
        <v>800</v>
      </c>
      <c r="F315" s="98" t="s">
        <v>257</v>
      </c>
      <c r="G315" s="404" t="s">
        <v>406</v>
      </c>
      <c r="H315" s="96">
        <v>26</v>
      </c>
      <c r="I315" s="135">
        <v>45864.1</v>
      </c>
      <c r="J315" s="96"/>
      <c r="K315" s="138">
        <v>40969</v>
      </c>
      <c r="L315" s="138">
        <v>41153</v>
      </c>
      <c r="M315" s="134" t="s">
        <v>479</v>
      </c>
      <c r="N315" s="76"/>
    </row>
    <row r="316" spans="1:14" ht="45" hidden="1">
      <c r="A316" s="131" t="s">
        <v>172</v>
      </c>
      <c r="B316" s="90" t="s">
        <v>798</v>
      </c>
      <c r="C316" s="95">
        <v>4560227</v>
      </c>
      <c r="D316" s="97" t="s">
        <v>55</v>
      </c>
      <c r="E316" s="124" t="s">
        <v>801</v>
      </c>
      <c r="F316" s="98" t="s">
        <v>257</v>
      </c>
      <c r="G316" s="404" t="s">
        <v>406</v>
      </c>
      <c r="H316" s="96">
        <v>34</v>
      </c>
      <c r="I316" s="135">
        <v>46149.3</v>
      </c>
      <c r="J316" s="96"/>
      <c r="K316" s="138">
        <v>40969</v>
      </c>
      <c r="L316" s="138">
        <v>41153</v>
      </c>
      <c r="M316" s="134" t="s">
        <v>479</v>
      </c>
      <c r="N316" s="76"/>
    </row>
    <row r="317" spans="1:14" ht="11.25" hidden="1">
      <c r="A317" s="520" t="s">
        <v>754</v>
      </c>
      <c r="B317" s="521"/>
      <c r="C317" s="521"/>
      <c r="D317" s="521"/>
      <c r="E317" s="521"/>
      <c r="F317" s="521"/>
      <c r="G317" s="521"/>
      <c r="H317" s="522"/>
      <c r="I317" s="142">
        <f>SUM(I303:I316)</f>
        <v>187920.40000000002</v>
      </c>
      <c r="J317" s="76"/>
      <c r="K317" s="126"/>
      <c r="L317" s="126"/>
      <c r="M317" s="134"/>
      <c r="N317" s="76"/>
    </row>
    <row r="318" spans="1:14" ht="11.25" hidden="1">
      <c r="A318" s="517" t="s">
        <v>608</v>
      </c>
      <c r="B318" s="518"/>
      <c r="C318" s="518"/>
      <c r="D318" s="518"/>
      <c r="E318" s="518"/>
      <c r="F318" s="518"/>
      <c r="G318" s="518"/>
      <c r="H318" s="518"/>
      <c r="I318" s="518"/>
      <c r="J318" s="518"/>
      <c r="K318" s="518"/>
      <c r="L318" s="518"/>
      <c r="M318" s="518"/>
      <c r="N318" s="519"/>
    </row>
    <row r="319" spans="1:14" ht="45" hidden="1">
      <c r="A319" s="96" t="s">
        <v>760</v>
      </c>
      <c r="B319" s="96" t="s">
        <v>386</v>
      </c>
      <c r="C319" s="96">
        <v>4540030</v>
      </c>
      <c r="D319" s="97" t="s">
        <v>55</v>
      </c>
      <c r="E319" s="136" t="s">
        <v>802</v>
      </c>
      <c r="F319" s="98" t="s">
        <v>257</v>
      </c>
      <c r="G319" s="404" t="s">
        <v>406</v>
      </c>
      <c r="H319" s="96">
        <v>2</v>
      </c>
      <c r="I319" s="143">
        <v>5400</v>
      </c>
      <c r="J319" s="96"/>
      <c r="K319" s="138">
        <v>41000</v>
      </c>
      <c r="L319" s="138">
        <v>41122</v>
      </c>
      <c r="M319" s="134" t="s">
        <v>479</v>
      </c>
      <c r="N319" s="96"/>
    </row>
    <row r="320" spans="1:14" ht="56.25" hidden="1">
      <c r="A320" s="123" t="s">
        <v>631</v>
      </c>
      <c r="B320" s="76" t="s">
        <v>483</v>
      </c>
      <c r="C320" s="404">
        <v>6420090</v>
      </c>
      <c r="D320" s="97" t="s">
        <v>55</v>
      </c>
      <c r="E320" s="124" t="s">
        <v>766</v>
      </c>
      <c r="F320" s="92" t="s">
        <v>257</v>
      </c>
      <c r="G320" s="404" t="s">
        <v>406</v>
      </c>
      <c r="H320" s="76">
        <v>15730</v>
      </c>
      <c r="I320" s="143">
        <v>9292.1</v>
      </c>
      <c r="J320" s="96"/>
      <c r="K320" s="126">
        <v>41000</v>
      </c>
      <c r="L320" s="126">
        <v>41244</v>
      </c>
      <c r="M320" s="134" t="s">
        <v>479</v>
      </c>
      <c r="N320" s="96"/>
    </row>
    <row r="321" spans="1:14" ht="33.75" hidden="1">
      <c r="A321" s="85" t="s">
        <v>631</v>
      </c>
      <c r="B321" s="35" t="s">
        <v>803</v>
      </c>
      <c r="C321" s="35">
        <v>7493050</v>
      </c>
      <c r="D321" s="90" t="s">
        <v>55</v>
      </c>
      <c r="E321" s="144" t="s">
        <v>804</v>
      </c>
      <c r="F321" s="92" t="s">
        <v>257</v>
      </c>
      <c r="G321" s="404" t="s">
        <v>406</v>
      </c>
      <c r="H321" s="76">
        <v>9</v>
      </c>
      <c r="I321" s="135">
        <v>389.3</v>
      </c>
      <c r="J321" s="76"/>
      <c r="K321" s="126">
        <v>41000</v>
      </c>
      <c r="L321" s="126">
        <v>41244</v>
      </c>
      <c r="M321" s="129" t="s">
        <v>581</v>
      </c>
      <c r="N321" s="76"/>
    </row>
    <row r="322" spans="1:14" ht="67.5" hidden="1">
      <c r="A322" s="85" t="s">
        <v>673</v>
      </c>
      <c r="B322" s="76" t="s">
        <v>506</v>
      </c>
      <c r="C322" s="404">
        <v>4540353</v>
      </c>
      <c r="D322" s="90" t="s">
        <v>55</v>
      </c>
      <c r="E322" s="127" t="s">
        <v>805</v>
      </c>
      <c r="F322" s="92" t="s">
        <v>257</v>
      </c>
      <c r="G322" s="404" t="s">
        <v>406</v>
      </c>
      <c r="H322" s="93" t="s">
        <v>806</v>
      </c>
      <c r="I322" s="135">
        <v>500</v>
      </c>
      <c r="J322" s="76"/>
      <c r="K322" s="126">
        <v>41030</v>
      </c>
      <c r="L322" s="126">
        <v>41061</v>
      </c>
      <c r="M322" s="129" t="s">
        <v>581</v>
      </c>
      <c r="N322" s="76"/>
    </row>
    <row r="323" spans="1:14" ht="45" hidden="1">
      <c r="A323" s="131" t="s">
        <v>756</v>
      </c>
      <c r="B323" s="76" t="s">
        <v>362</v>
      </c>
      <c r="C323" s="404">
        <v>4540030</v>
      </c>
      <c r="D323" s="90" t="s">
        <v>55</v>
      </c>
      <c r="E323" s="144" t="s">
        <v>807</v>
      </c>
      <c r="F323" s="92" t="s">
        <v>257</v>
      </c>
      <c r="G323" s="404"/>
      <c r="H323" s="76"/>
      <c r="I323" s="135">
        <v>920</v>
      </c>
      <c r="J323" s="76"/>
      <c r="K323" s="126">
        <v>41030</v>
      </c>
      <c r="L323" s="126">
        <v>41153</v>
      </c>
      <c r="M323" s="8" t="s">
        <v>479</v>
      </c>
      <c r="N323" s="76"/>
    </row>
    <row r="324" spans="1:14" ht="33.75" hidden="1">
      <c r="A324" s="85" t="s">
        <v>788</v>
      </c>
      <c r="B324" s="76" t="s">
        <v>718</v>
      </c>
      <c r="C324" s="404">
        <v>9314102</v>
      </c>
      <c r="D324" s="90" t="s">
        <v>55</v>
      </c>
      <c r="E324" s="124" t="s">
        <v>790</v>
      </c>
      <c r="F324" s="92" t="s">
        <v>257</v>
      </c>
      <c r="G324" s="404" t="s">
        <v>406</v>
      </c>
      <c r="H324" s="76">
        <v>2</v>
      </c>
      <c r="I324" s="135">
        <v>500</v>
      </c>
      <c r="J324" s="76"/>
      <c r="K324" s="126">
        <v>41030</v>
      </c>
      <c r="L324" s="126">
        <v>41153</v>
      </c>
      <c r="M324" s="129" t="s">
        <v>581</v>
      </c>
      <c r="N324" s="76"/>
    </row>
    <row r="325" spans="1:14" ht="67.5" hidden="1">
      <c r="A325" s="123" t="s">
        <v>808</v>
      </c>
      <c r="B325" s="76" t="s">
        <v>147</v>
      </c>
      <c r="C325" s="404">
        <v>7492060</v>
      </c>
      <c r="D325" s="90" t="s">
        <v>55</v>
      </c>
      <c r="E325" s="127" t="s">
        <v>768</v>
      </c>
      <c r="F325" s="92" t="s">
        <v>257</v>
      </c>
      <c r="G325" s="404" t="s">
        <v>60</v>
      </c>
      <c r="H325" s="76">
        <v>1</v>
      </c>
      <c r="I325" s="145">
        <v>497.4</v>
      </c>
      <c r="J325" s="76"/>
      <c r="K325" s="126">
        <v>41030</v>
      </c>
      <c r="L325" s="126">
        <v>41244</v>
      </c>
      <c r="M325" s="129" t="s">
        <v>581</v>
      </c>
      <c r="N325" s="76"/>
    </row>
    <row r="326" spans="1:14" ht="33.75" hidden="1">
      <c r="A326" s="134" t="s">
        <v>650</v>
      </c>
      <c r="B326" s="76" t="s">
        <v>438</v>
      </c>
      <c r="C326" s="404">
        <v>6022020</v>
      </c>
      <c r="D326" s="90" t="s">
        <v>55</v>
      </c>
      <c r="E326" s="127" t="s">
        <v>774</v>
      </c>
      <c r="F326" s="92" t="s">
        <v>257</v>
      </c>
      <c r="G326" s="404" t="s">
        <v>60</v>
      </c>
      <c r="H326" s="76">
        <v>1</v>
      </c>
      <c r="I326" s="145">
        <v>500</v>
      </c>
      <c r="J326" s="76"/>
      <c r="K326" s="126">
        <v>41061</v>
      </c>
      <c r="L326" s="126">
        <v>41214</v>
      </c>
      <c r="M326" s="129" t="s">
        <v>581</v>
      </c>
      <c r="N326" s="76"/>
    </row>
    <row r="327" spans="1:14" ht="11.25" hidden="1">
      <c r="A327" s="520" t="s">
        <v>762</v>
      </c>
      <c r="B327" s="521"/>
      <c r="C327" s="521"/>
      <c r="D327" s="521"/>
      <c r="E327" s="521"/>
      <c r="F327" s="521"/>
      <c r="G327" s="521"/>
      <c r="H327" s="522"/>
      <c r="I327" s="146">
        <f>SUM(I319:I326)</f>
        <v>17998.800000000003</v>
      </c>
      <c r="J327" s="76"/>
      <c r="K327" s="126"/>
      <c r="L327" s="126"/>
      <c r="M327" s="129"/>
      <c r="N327" s="76"/>
    </row>
    <row r="328" spans="1:14" ht="11.25" hidden="1">
      <c r="A328" s="517" t="s">
        <v>615</v>
      </c>
      <c r="B328" s="518"/>
      <c r="C328" s="518"/>
      <c r="D328" s="518"/>
      <c r="E328" s="518"/>
      <c r="F328" s="518"/>
      <c r="G328" s="518"/>
      <c r="H328" s="518"/>
      <c r="I328" s="518"/>
      <c r="J328" s="518"/>
      <c r="K328" s="518"/>
      <c r="L328" s="518"/>
      <c r="M328" s="518"/>
      <c r="N328" s="519"/>
    </row>
    <row r="329" spans="1:14" ht="67.5" hidden="1">
      <c r="A329" s="85" t="s">
        <v>673</v>
      </c>
      <c r="B329" s="76" t="s">
        <v>506</v>
      </c>
      <c r="C329" s="404">
        <v>4540353</v>
      </c>
      <c r="D329" s="90" t="s">
        <v>55</v>
      </c>
      <c r="E329" s="127" t="s">
        <v>805</v>
      </c>
      <c r="F329" s="92" t="s">
        <v>257</v>
      </c>
      <c r="G329" s="404" t="s">
        <v>406</v>
      </c>
      <c r="H329" s="93" t="s">
        <v>806</v>
      </c>
      <c r="I329" s="135">
        <v>1848.7</v>
      </c>
      <c r="J329" s="147"/>
      <c r="K329" s="126">
        <v>41091</v>
      </c>
      <c r="L329" s="126">
        <v>41244</v>
      </c>
      <c r="M329" s="134" t="s">
        <v>479</v>
      </c>
      <c r="N329" s="93"/>
    </row>
    <row r="330" spans="1:14" ht="33.75" hidden="1">
      <c r="A330" s="85" t="s">
        <v>788</v>
      </c>
      <c r="B330" s="76" t="s">
        <v>311</v>
      </c>
      <c r="C330" s="48" t="s">
        <v>791</v>
      </c>
      <c r="D330" s="90" t="s">
        <v>55</v>
      </c>
      <c r="E330" s="127" t="s">
        <v>793</v>
      </c>
      <c r="F330" s="92" t="s">
        <v>257</v>
      </c>
      <c r="G330" s="404" t="s">
        <v>406</v>
      </c>
      <c r="H330" s="76">
        <v>36</v>
      </c>
      <c r="I330" s="135">
        <v>340.7</v>
      </c>
      <c r="J330" s="147"/>
      <c r="K330" s="126">
        <v>41122</v>
      </c>
      <c r="L330" s="126">
        <v>41244</v>
      </c>
      <c r="M330" s="129" t="s">
        <v>581</v>
      </c>
      <c r="N330" s="93"/>
    </row>
    <row r="331" spans="1:14" ht="11.25" hidden="1">
      <c r="A331" s="520" t="s">
        <v>763</v>
      </c>
      <c r="B331" s="521"/>
      <c r="C331" s="521"/>
      <c r="D331" s="521"/>
      <c r="E331" s="521"/>
      <c r="F331" s="521"/>
      <c r="G331" s="521"/>
      <c r="H331" s="522"/>
      <c r="I331" s="148">
        <f>SUM(I329:I330)</f>
        <v>2189.4</v>
      </c>
      <c r="J331" s="147"/>
      <c r="K331" s="147"/>
      <c r="L331" s="147"/>
      <c r="M331" s="147"/>
      <c r="N331" s="93"/>
    </row>
    <row r="332" spans="1:14" ht="11.25" hidden="1">
      <c r="A332" s="523" t="s">
        <v>473</v>
      </c>
      <c r="B332" s="524"/>
      <c r="C332" s="524"/>
      <c r="D332" s="524"/>
      <c r="E332" s="524"/>
      <c r="F332" s="524"/>
      <c r="G332" s="524"/>
      <c r="H332" s="525"/>
      <c r="I332" s="148">
        <f>I331+I327+I317+I301</f>
        <v>344720.20000000007</v>
      </c>
      <c r="J332" s="147"/>
      <c r="K332" s="147"/>
      <c r="L332" s="147"/>
      <c r="M332" s="147"/>
      <c r="N332" s="93"/>
    </row>
    <row r="333" spans="1:14" ht="11.25" hidden="1">
      <c r="A333" s="472" t="s">
        <v>873</v>
      </c>
      <c r="B333" s="472"/>
      <c r="C333" s="472"/>
      <c r="D333" s="472"/>
      <c r="E333" s="472"/>
      <c r="F333" s="472"/>
      <c r="G333" s="472"/>
      <c r="H333" s="472"/>
      <c r="I333" s="472"/>
      <c r="J333" s="472"/>
      <c r="K333" s="472"/>
      <c r="L333" s="472"/>
      <c r="M333" s="472"/>
      <c r="N333" s="472"/>
    </row>
    <row r="334" spans="1:14" ht="12" hidden="1" thickBot="1">
      <c r="A334" s="508" t="s">
        <v>809</v>
      </c>
      <c r="B334" s="509"/>
      <c r="C334" s="509"/>
      <c r="D334" s="509"/>
      <c r="E334" s="509"/>
      <c r="F334" s="509"/>
      <c r="G334" s="509"/>
      <c r="H334" s="509"/>
      <c r="I334" s="509"/>
      <c r="J334" s="509"/>
      <c r="K334" s="509"/>
      <c r="L334" s="509"/>
      <c r="M334" s="509"/>
      <c r="N334" s="510"/>
    </row>
    <row r="335" spans="1:14" ht="68.25" hidden="1" thickBot="1">
      <c r="A335" s="150" t="s">
        <v>810</v>
      </c>
      <c r="B335" s="151" t="s">
        <v>294</v>
      </c>
      <c r="C335" s="31">
        <v>4560227</v>
      </c>
      <c r="D335" s="152" t="s">
        <v>811</v>
      </c>
      <c r="E335" s="153" t="s">
        <v>812</v>
      </c>
      <c r="F335" s="92" t="s">
        <v>257</v>
      </c>
      <c r="G335" s="31" t="s">
        <v>813</v>
      </c>
      <c r="H335" s="151">
        <v>160.37</v>
      </c>
      <c r="I335" s="155">
        <v>16879.81</v>
      </c>
      <c r="J335" s="156">
        <v>0.3</v>
      </c>
      <c r="K335" s="157" t="s">
        <v>814</v>
      </c>
      <c r="L335" s="157" t="s">
        <v>300</v>
      </c>
      <c r="M335" s="158" t="s">
        <v>815</v>
      </c>
      <c r="N335" s="154"/>
    </row>
    <row r="336" spans="1:14" ht="68.25" hidden="1" thickBot="1">
      <c r="A336" s="150" t="s">
        <v>810</v>
      </c>
      <c r="B336" s="151" t="s">
        <v>294</v>
      </c>
      <c r="C336" s="31">
        <v>4560227</v>
      </c>
      <c r="D336" s="152" t="s">
        <v>816</v>
      </c>
      <c r="E336" s="159" t="s">
        <v>817</v>
      </c>
      <c r="F336" s="92" t="s">
        <v>257</v>
      </c>
      <c r="G336" s="31" t="s">
        <v>813</v>
      </c>
      <c r="H336" s="151">
        <v>152.1</v>
      </c>
      <c r="I336" s="155">
        <v>18120.98</v>
      </c>
      <c r="J336" s="156">
        <v>0.3</v>
      </c>
      <c r="K336" s="157" t="s">
        <v>814</v>
      </c>
      <c r="L336" s="157" t="s">
        <v>300</v>
      </c>
      <c r="M336" s="158" t="s">
        <v>815</v>
      </c>
      <c r="N336" s="154"/>
    </row>
    <row r="337" spans="1:14" ht="68.25" hidden="1" thickBot="1">
      <c r="A337" s="150" t="s">
        <v>810</v>
      </c>
      <c r="B337" s="151" t="s">
        <v>294</v>
      </c>
      <c r="C337" s="31">
        <v>4560227</v>
      </c>
      <c r="D337" s="152" t="s">
        <v>818</v>
      </c>
      <c r="E337" s="159" t="s">
        <v>819</v>
      </c>
      <c r="F337" s="92" t="s">
        <v>257</v>
      </c>
      <c r="G337" s="31" t="s">
        <v>813</v>
      </c>
      <c r="H337" s="151">
        <v>127.28</v>
      </c>
      <c r="I337" s="155">
        <v>17604.83</v>
      </c>
      <c r="J337" s="156">
        <v>0.3</v>
      </c>
      <c r="K337" s="157" t="s">
        <v>814</v>
      </c>
      <c r="L337" s="157" t="s">
        <v>300</v>
      </c>
      <c r="M337" s="158" t="s">
        <v>815</v>
      </c>
      <c r="N337" s="154"/>
    </row>
    <row r="338" spans="1:14" ht="68.25" hidden="1" thickBot="1">
      <c r="A338" s="150" t="s">
        <v>810</v>
      </c>
      <c r="B338" s="151" t="s">
        <v>294</v>
      </c>
      <c r="C338" s="31">
        <v>4560227</v>
      </c>
      <c r="D338" s="152" t="s">
        <v>820</v>
      </c>
      <c r="E338" s="159" t="s">
        <v>821</v>
      </c>
      <c r="F338" s="92" t="s">
        <v>257</v>
      </c>
      <c r="G338" s="31" t="s">
        <v>813</v>
      </c>
      <c r="H338" s="151">
        <v>193.86</v>
      </c>
      <c r="I338" s="155">
        <v>19859.85</v>
      </c>
      <c r="J338" s="156">
        <v>0.3</v>
      </c>
      <c r="K338" s="157" t="s">
        <v>814</v>
      </c>
      <c r="L338" s="157" t="s">
        <v>300</v>
      </c>
      <c r="M338" s="158" t="s">
        <v>815</v>
      </c>
      <c r="N338" s="154"/>
    </row>
    <row r="339" spans="1:14" ht="68.25" hidden="1" thickBot="1">
      <c r="A339" s="150" t="s">
        <v>810</v>
      </c>
      <c r="B339" s="151" t="s">
        <v>294</v>
      </c>
      <c r="C339" s="31">
        <v>4560227</v>
      </c>
      <c r="D339" s="152" t="s">
        <v>822</v>
      </c>
      <c r="E339" s="159" t="s">
        <v>823</v>
      </c>
      <c r="F339" s="92" t="s">
        <v>257</v>
      </c>
      <c r="G339" s="31" t="s">
        <v>813</v>
      </c>
      <c r="H339" s="151">
        <v>118.51</v>
      </c>
      <c r="I339" s="155">
        <v>16358.7</v>
      </c>
      <c r="J339" s="156">
        <v>0.3</v>
      </c>
      <c r="K339" s="157" t="s">
        <v>814</v>
      </c>
      <c r="L339" s="157" t="s">
        <v>300</v>
      </c>
      <c r="M339" s="158" t="s">
        <v>815</v>
      </c>
      <c r="N339" s="154"/>
    </row>
    <row r="340" spans="1:14" ht="68.25" hidden="1" thickBot="1">
      <c r="A340" s="150" t="s">
        <v>810</v>
      </c>
      <c r="B340" s="151" t="s">
        <v>294</v>
      </c>
      <c r="C340" s="31">
        <v>4560227</v>
      </c>
      <c r="D340" s="152" t="s">
        <v>824</v>
      </c>
      <c r="E340" s="159" t="s">
        <v>825</v>
      </c>
      <c r="F340" s="92" t="s">
        <v>257</v>
      </c>
      <c r="G340" s="31" t="s">
        <v>813</v>
      </c>
      <c r="H340" s="151">
        <v>144.16</v>
      </c>
      <c r="I340" s="155">
        <v>15172.31</v>
      </c>
      <c r="J340" s="156">
        <v>0.3</v>
      </c>
      <c r="K340" s="157" t="s">
        <v>814</v>
      </c>
      <c r="L340" s="157" t="s">
        <v>300</v>
      </c>
      <c r="M340" s="158" t="s">
        <v>815</v>
      </c>
      <c r="N340" s="154"/>
    </row>
    <row r="341" spans="1:14" ht="34.5" hidden="1" thickBot="1">
      <c r="A341" s="150" t="s">
        <v>826</v>
      </c>
      <c r="B341" s="151" t="s">
        <v>827</v>
      </c>
      <c r="C341" s="31">
        <v>4560227</v>
      </c>
      <c r="D341" s="152" t="s">
        <v>828</v>
      </c>
      <c r="E341" s="160" t="s">
        <v>829</v>
      </c>
      <c r="F341" s="92" t="s">
        <v>257</v>
      </c>
      <c r="G341" s="31" t="s">
        <v>830</v>
      </c>
      <c r="H341" s="151">
        <v>3</v>
      </c>
      <c r="I341" s="155">
        <v>3354.06</v>
      </c>
      <c r="J341" s="156">
        <v>0.3</v>
      </c>
      <c r="K341" s="157" t="s">
        <v>814</v>
      </c>
      <c r="L341" s="157" t="s">
        <v>300</v>
      </c>
      <c r="M341" s="158" t="s">
        <v>815</v>
      </c>
      <c r="N341" s="154"/>
    </row>
    <row r="342" spans="1:14" ht="68.25" hidden="1" thickBot="1">
      <c r="A342" s="150" t="s">
        <v>810</v>
      </c>
      <c r="B342" s="151" t="s">
        <v>294</v>
      </c>
      <c r="C342" s="31">
        <v>4560227</v>
      </c>
      <c r="D342" s="152" t="s">
        <v>831</v>
      </c>
      <c r="E342" s="160" t="s">
        <v>832</v>
      </c>
      <c r="F342" s="92" t="s">
        <v>257</v>
      </c>
      <c r="G342" s="31" t="s">
        <v>813</v>
      </c>
      <c r="H342" s="151">
        <v>54.19</v>
      </c>
      <c r="I342" s="155">
        <v>9372.18</v>
      </c>
      <c r="J342" s="156">
        <v>0.3</v>
      </c>
      <c r="K342" s="157" t="s">
        <v>814</v>
      </c>
      <c r="L342" s="157" t="s">
        <v>300</v>
      </c>
      <c r="M342" s="158" t="s">
        <v>815</v>
      </c>
      <c r="N342" s="154"/>
    </row>
    <row r="343" spans="1:14" ht="45.75" hidden="1" thickBot="1">
      <c r="A343" s="150" t="s">
        <v>810</v>
      </c>
      <c r="B343" s="151" t="s">
        <v>833</v>
      </c>
      <c r="C343" s="31">
        <v>4560227</v>
      </c>
      <c r="D343" s="152" t="s">
        <v>834</v>
      </c>
      <c r="E343" s="160" t="s">
        <v>835</v>
      </c>
      <c r="F343" s="92" t="s">
        <v>257</v>
      </c>
      <c r="G343" s="31" t="s">
        <v>836</v>
      </c>
      <c r="H343" s="151">
        <v>14986</v>
      </c>
      <c r="I343" s="155">
        <v>7042.57</v>
      </c>
      <c r="J343" s="156">
        <v>0.3</v>
      </c>
      <c r="K343" s="157" t="s">
        <v>814</v>
      </c>
      <c r="L343" s="157" t="s">
        <v>377</v>
      </c>
      <c r="M343" s="158" t="s">
        <v>815</v>
      </c>
      <c r="N343" s="154"/>
    </row>
    <row r="344" spans="1:14" ht="67.5" hidden="1">
      <c r="A344" s="150" t="s">
        <v>810</v>
      </c>
      <c r="B344" s="151" t="s">
        <v>294</v>
      </c>
      <c r="C344" s="31">
        <v>4560227</v>
      </c>
      <c r="D344" s="152" t="s">
        <v>837</v>
      </c>
      <c r="E344" s="161" t="s">
        <v>838</v>
      </c>
      <c r="F344" s="92" t="s">
        <v>257</v>
      </c>
      <c r="G344" s="31" t="s">
        <v>813</v>
      </c>
      <c r="H344" s="151">
        <v>53.17</v>
      </c>
      <c r="I344" s="155">
        <v>9091.34</v>
      </c>
      <c r="J344" s="156">
        <v>0.3</v>
      </c>
      <c r="K344" s="157" t="s">
        <v>814</v>
      </c>
      <c r="L344" s="157" t="s">
        <v>325</v>
      </c>
      <c r="M344" s="158" t="s">
        <v>815</v>
      </c>
      <c r="N344" s="154"/>
    </row>
    <row r="345" spans="1:14" ht="11.25" hidden="1">
      <c r="A345" s="150"/>
      <c r="B345" s="151"/>
      <c r="C345" s="31"/>
      <c r="D345" s="37"/>
      <c r="E345" s="162"/>
      <c r="F345" s="154"/>
      <c r="G345" s="31"/>
      <c r="H345" s="151"/>
      <c r="I345" s="163">
        <f>SUM(I335:I344)</f>
        <v>132856.63</v>
      </c>
      <c r="J345" s="158"/>
      <c r="K345" s="157"/>
      <c r="L345" s="157"/>
      <c r="M345" s="158"/>
      <c r="N345" s="154"/>
    </row>
    <row r="346" spans="1:14" ht="11.25" hidden="1">
      <c r="A346" s="511" t="s">
        <v>839</v>
      </c>
      <c r="B346" s="512"/>
      <c r="C346" s="512"/>
      <c r="D346" s="512"/>
      <c r="E346" s="512"/>
      <c r="F346" s="512"/>
      <c r="G346" s="512"/>
      <c r="H346" s="512"/>
      <c r="I346" s="512"/>
      <c r="J346" s="512"/>
      <c r="K346" s="512"/>
      <c r="L346" s="512"/>
      <c r="M346" s="512"/>
      <c r="N346" s="513"/>
    </row>
    <row r="347" spans="1:14" ht="33.75" hidden="1">
      <c r="A347" s="150" t="s">
        <v>810</v>
      </c>
      <c r="B347" s="151"/>
      <c r="C347" s="31">
        <v>2915030</v>
      </c>
      <c r="D347" s="164" t="s">
        <v>840</v>
      </c>
      <c r="E347" s="162" t="s">
        <v>793</v>
      </c>
      <c r="F347" s="92" t="s">
        <v>257</v>
      </c>
      <c r="G347" s="31" t="s">
        <v>406</v>
      </c>
      <c r="H347" s="151">
        <v>21</v>
      </c>
      <c r="I347" s="165">
        <v>431.172</v>
      </c>
      <c r="J347" s="158"/>
      <c r="K347" s="157" t="s">
        <v>333</v>
      </c>
      <c r="L347" s="157" t="s">
        <v>300</v>
      </c>
      <c r="M347" s="158" t="s">
        <v>348</v>
      </c>
      <c r="N347" s="154"/>
    </row>
    <row r="348" spans="1:14" ht="45" hidden="1">
      <c r="A348" s="150" t="s">
        <v>841</v>
      </c>
      <c r="B348" s="151" t="s">
        <v>842</v>
      </c>
      <c r="C348" s="31">
        <v>6022020</v>
      </c>
      <c r="D348" s="164" t="s">
        <v>843</v>
      </c>
      <c r="E348" s="162" t="s">
        <v>844</v>
      </c>
      <c r="F348" s="92" t="s">
        <v>257</v>
      </c>
      <c r="G348" s="31" t="s">
        <v>60</v>
      </c>
      <c r="H348" s="151">
        <v>1</v>
      </c>
      <c r="I348" s="165">
        <v>473.34</v>
      </c>
      <c r="J348" s="158"/>
      <c r="K348" s="157" t="s">
        <v>333</v>
      </c>
      <c r="L348" s="157" t="s">
        <v>695</v>
      </c>
      <c r="M348" s="158" t="s">
        <v>348</v>
      </c>
      <c r="N348" s="154"/>
    </row>
    <row r="349" spans="1:14" ht="33.75" hidden="1">
      <c r="A349" s="150" t="s">
        <v>845</v>
      </c>
      <c r="B349" s="151"/>
      <c r="C349" s="31">
        <v>9319100</v>
      </c>
      <c r="D349" s="164" t="s">
        <v>846</v>
      </c>
      <c r="E349" s="162" t="s">
        <v>847</v>
      </c>
      <c r="F349" s="92" t="s">
        <v>257</v>
      </c>
      <c r="G349" s="31" t="s">
        <v>848</v>
      </c>
      <c r="H349" s="166">
        <v>1766.9</v>
      </c>
      <c r="I349" s="165">
        <v>485.567</v>
      </c>
      <c r="J349" s="158"/>
      <c r="K349" s="157" t="s">
        <v>333</v>
      </c>
      <c r="L349" s="157" t="s">
        <v>391</v>
      </c>
      <c r="M349" s="158" t="s">
        <v>348</v>
      </c>
      <c r="N349" s="154"/>
    </row>
    <row r="350" spans="1:14" ht="33.75" hidden="1">
      <c r="A350" s="37" t="s">
        <v>849</v>
      </c>
      <c r="B350" s="151" t="s">
        <v>549</v>
      </c>
      <c r="C350" s="31">
        <v>9314102</v>
      </c>
      <c r="D350" s="164" t="s">
        <v>850</v>
      </c>
      <c r="E350" s="158" t="s">
        <v>851</v>
      </c>
      <c r="F350" s="92" t="s">
        <v>257</v>
      </c>
      <c r="G350" s="31" t="s">
        <v>406</v>
      </c>
      <c r="H350" s="151">
        <v>23</v>
      </c>
      <c r="I350" s="165">
        <v>18788.217</v>
      </c>
      <c r="J350" s="156">
        <v>0.3</v>
      </c>
      <c r="K350" s="157" t="s">
        <v>333</v>
      </c>
      <c r="L350" s="157" t="s">
        <v>334</v>
      </c>
      <c r="M350" s="158" t="s">
        <v>815</v>
      </c>
      <c r="N350" s="154"/>
    </row>
    <row r="351" spans="1:14" ht="33.75" hidden="1">
      <c r="A351" s="37" t="s">
        <v>849</v>
      </c>
      <c r="B351" s="151" t="s">
        <v>549</v>
      </c>
      <c r="C351" s="31">
        <v>9314102</v>
      </c>
      <c r="D351" s="164" t="s">
        <v>852</v>
      </c>
      <c r="E351" s="158" t="s">
        <v>851</v>
      </c>
      <c r="F351" s="92" t="s">
        <v>257</v>
      </c>
      <c r="G351" s="31" t="s">
        <v>406</v>
      </c>
      <c r="H351" s="151">
        <v>10</v>
      </c>
      <c r="I351" s="165">
        <v>14889.203</v>
      </c>
      <c r="J351" s="156">
        <v>0.3</v>
      </c>
      <c r="K351" s="157" t="s">
        <v>333</v>
      </c>
      <c r="L351" s="157" t="s">
        <v>334</v>
      </c>
      <c r="M351" s="158" t="s">
        <v>815</v>
      </c>
      <c r="N351" s="154"/>
    </row>
    <row r="352" spans="1:14" ht="33.75" hidden="1">
      <c r="A352" s="37" t="s">
        <v>849</v>
      </c>
      <c r="B352" s="151" t="s">
        <v>549</v>
      </c>
      <c r="C352" s="31">
        <v>9314102</v>
      </c>
      <c r="D352" s="164" t="s">
        <v>853</v>
      </c>
      <c r="E352" s="158" t="s">
        <v>851</v>
      </c>
      <c r="F352" s="92" t="s">
        <v>257</v>
      </c>
      <c r="G352" s="31" t="s">
        <v>406</v>
      </c>
      <c r="H352" s="151">
        <v>33</v>
      </c>
      <c r="I352" s="165">
        <v>17710.398</v>
      </c>
      <c r="J352" s="156">
        <v>0.3</v>
      </c>
      <c r="K352" s="157" t="s">
        <v>333</v>
      </c>
      <c r="L352" s="157" t="s">
        <v>334</v>
      </c>
      <c r="M352" s="158" t="s">
        <v>815</v>
      </c>
      <c r="N352" s="154"/>
    </row>
    <row r="353" spans="1:14" ht="33.75" hidden="1">
      <c r="A353" s="37" t="s">
        <v>849</v>
      </c>
      <c r="B353" s="151" t="s">
        <v>549</v>
      </c>
      <c r="C353" s="31">
        <v>9314102</v>
      </c>
      <c r="D353" s="164" t="s">
        <v>854</v>
      </c>
      <c r="E353" s="158" t="s">
        <v>851</v>
      </c>
      <c r="F353" s="92" t="s">
        <v>257</v>
      </c>
      <c r="G353" s="31" t="s">
        <v>406</v>
      </c>
      <c r="H353" s="151">
        <v>34</v>
      </c>
      <c r="I353" s="165">
        <v>10467.18</v>
      </c>
      <c r="J353" s="156">
        <v>0.3</v>
      </c>
      <c r="K353" s="157" t="s">
        <v>333</v>
      </c>
      <c r="L353" s="157" t="s">
        <v>334</v>
      </c>
      <c r="M353" s="158" t="s">
        <v>815</v>
      </c>
      <c r="N353" s="154"/>
    </row>
    <row r="354" spans="1:14" ht="33.75" hidden="1">
      <c r="A354" s="150" t="s">
        <v>855</v>
      </c>
      <c r="B354" s="151" t="s">
        <v>856</v>
      </c>
      <c r="C354" s="31">
        <v>9319105</v>
      </c>
      <c r="D354" s="164" t="s">
        <v>857</v>
      </c>
      <c r="E354" s="167" t="s">
        <v>589</v>
      </c>
      <c r="F354" s="92" t="s">
        <v>257</v>
      </c>
      <c r="G354" s="31" t="s">
        <v>848</v>
      </c>
      <c r="H354" s="168">
        <v>1359</v>
      </c>
      <c r="I354" s="169">
        <v>225.7</v>
      </c>
      <c r="J354" s="158"/>
      <c r="K354" s="157" t="s">
        <v>366</v>
      </c>
      <c r="L354" s="157" t="s">
        <v>377</v>
      </c>
      <c r="M354" s="158" t="s">
        <v>348</v>
      </c>
      <c r="N354" s="154"/>
    </row>
    <row r="355" spans="1:14" ht="33.75" hidden="1">
      <c r="A355" s="150" t="s">
        <v>858</v>
      </c>
      <c r="B355" s="170" t="s">
        <v>859</v>
      </c>
      <c r="C355" s="415">
        <v>4540030</v>
      </c>
      <c r="D355" s="164" t="s">
        <v>860</v>
      </c>
      <c r="E355" s="167" t="s">
        <v>861</v>
      </c>
      <c r="F355" s="92" t="s">
        <v>257</v>
      </c>
      <c r="G355" s="415" t="s">
        <v>862</v>
      </c>
      <c r="H355" s="171">
        <v>390</v>
      </c>
      <c r="I355" s="169">
        <v>8775</v>
      </c>
      <c r="J355" s="156">
        <v>0.3</v>
      </c>
      <c r="K355" s="157" t="s">
        <v>366</v>
      </c>
      <c r="L355" s="157" t="s">
        <v>354</v>
      </c>
      <c r="M355" s="158" t="s">
        <v>815</v>
      </c>
      <c r="N355" s="389"/>
    </row>
    <row r="356" spans="1:14" ht="33.75" hidden="1">
      <c r="A356" s="150" t="s">
        <v>858</v>
      </c>
      <c r="B356" s="170" t="s">
        <v>859</v>
      </c>
      <c r="C356" s="415">
        <v>4540030</v>
      </c>
      <c r="D356" s="164" t="s">
        <v>863</v>
      </c>
      <c r="E356" s="167" t="s">
        <v>864</v>
      </c>
      <c r="F356" s="92" t="s">
        <v>257</v>
      </c>
      <c r="G356" s="415" t="s">
        <v>862</v>
      </c>
      <c r="H356" s="171">
        <v>610</v>
      </c>
      <c r="I356" s="169">
        <v>13725</v>
      </c>
      <c r="J356" s="156">
        <v>0.3</v>
      </c>
      <c r="K356" s="157" t="s">
        <v>366</v>
      </c>
      <c r="L356" s="157" t="s">
        <v>354</v>
      </c>
      <c r="M356" s="158" t="s">
        <v>815</v>
      </c>
      <c r="N356" s="389"/>
    </row>
    <row r="357" spans="1:14" ht="33.75" hidden="1">
      <c r="A357" s="150" t="s">
        <v>810</v>
      </c>
      <c r="B357" s="151" t="s">
        <v>506</v>
      </c>
      <c r="C357" s="31">
        <v>4560227</v>
      </c>
      <c r="D357" s="37"/>
      <c r="E357" s="162" t="s">
        <v>805</v>
      </c>
      <c r="F357" s="92" t="s">
        <v>257</v>
      </c>
      <c r="G357" s="31" t="s">
        <v>865</v>
      </c>
      <c r="H357" s="151">
        <v>60</v>
      </c>
      <c r="I357" s="169">
        <v>500</v>
      </c>
      <c r="J357" s="158"/>
      <c r="K357" s="157" t="s">
        <v>366</v>
      </c>
      <c r="L357" s="157" t="s">
        <v>377</v>
      </c>
      <c r="M357" s="158" t="s">
        <v>348</v>
      </c>
      <c r="N357" s="154"/>
    </row>
    <row r="358" spans="1:14" ht="33.75" hidden="1">
      <c r="A358" s="150" t="s">
        <v>810</v>
      </c>
      <c r="B358" s="170"/>
      <c r="C358" s="31">
        <v>9314010</v>
      </c>
      <c r="D358" s="158"/>
      <c r="E358" s="162" t="s">
        <v>866</v>
      </c>
      <c r="F358" s="92" t="s">
        <v>257</v>
      </c>
      <c r="G358" s="31" t="s">
        <v>867</v>
      </c>
      <c r="H358" s="151">
        <v>5</v>
      </c>
      <c r="I358" s="169">
        <v>500</v>
      </c>
      <c r="J358" s="389"/>
      <c r="K358" s="157" t="s">
        <v>366</v>
      </c>
      <c r="L358" s="157" t="s">
        <v>377</v>
      </c>
      <c r="M358" s="158" t="s">
        <v>348</v>
      </c>
      <c r="N358" s="389"/>
    </row>
    <row r="359" spans="1:14" ht="11.25" hidden="1">
      <c r="A359" s="150"/>
      <c r="B359" s="170"/>
      <c r="C359" s="31"/>
      <c r="D359" s="158"/>
      <c r="E359" s="162"/>
      <c r="F359" s="389"/>
      <c r="G359" s="415"/>
      <c r="H359" s="390"/>
      <c r="I359" s="163">
        <f>SUM(I347:I358)</f>
        <v>86970.777</v>
      </c>
      <c r="J359" s="389"/>
      <c r="K359" s="391"/>
      <c r="L359" s="389"/>
      <c r="M359" s="158"/>
      <c r="N359" s="389"/>
    </row>
    <row r="360" spans="1:14" ht="12" hidden="1" thickBot="1">
      <c r="A360" s="511" t="s">
        <v>460</v>
      </c>
      <c r="B360" s="512"/>
      <c r="C360" s="512"/>
      <c r="D360" s="512"/>
      <c r="E360" s="512"/>
      <c r="F360" s="512"/>
      <c r="G360" s="512"/>
      <c r="H360" s="512"/>
      <c r="I360" s="512"/>
      <c r="J360" s="512"/>
      <c r="K360" s="512"/>
      <c r="L360" s="512"/>
      <c r="M360" s="512"/>
      <c r="N360" s="513"/>
    </row>
    <row r="361" spans="1:14" ht="45.75" hidden="1" thickBot="1">
      <c r="A361" s="150" t="s">
        <v>810</v>
      </c>
      <c r="B361" s="151" t="s">
        <v>833</v>
      </c>
      <c r="C361" s="31">
        <v>4560244</v>
      </c>
      <c r="D361" s="152"/>
      <c r="E361" s="160" t="s">
        <v>835</v>
      </c>
      <c r="F361" s="92" t="s">
        <v>257</v>
      </c>
      <c r="G361" s="31" t="s">
        <v>836</v>
      </c>
      <c r="H361" s="151">
        <v>14986</v>
      </c>
      <c r="I361" s="155">
        <v>9859.6</v>
      </c>
      <c r="J361" s="156">
        <v>0.3</v>
      </c>
      <c r="K361" s="157" t="s">
        <v>314</v>
      </c>
      <c r="L361" s="157" t="s">
        <v>300</v>
      </c>
      <c r="M361" s="158" t="s">
        <v>815</v>
      </c>
      <c r="N361" s="154"/>
    </row>
    <row r="362" spans="1:14" ht="33.75" hidden="1">
      <c r="A362" s="150" t="s">
        <v>868</v>
      </c>
      <c r="B362" s="151" t="s">
        <v>368</v>
      </c>
      <c r="C362" s="31">
        <v>9241421</v>
      </c>
      <c r="D362" s="37"/>
      <c r="E362" s="162" t="s">
        <v>869</v>
      </c>
      <c r="F362" s="92" t="s">
        <v>257</v>
      </c>
      <c r="G362" s="31" t="s">
        <v>848</v>
      </c>
      <c r="H362" s="168">
        <v>1359</v>
      </c>
      <c r="I362" s="169">
        <v>1976.3</v>
      </c>
      <c r="J362" s="156">
        <v>0.3</v>
      </c>
      <c r="K362" s="157" t="s">
        <v>377</v>
      </c>
      <c r="L362" s="157" t="s">
        <v>354</v>
      </c>
      <c r="M362" s="158" t="s">
        <v>815</v>
      </c>
      <c r="N362" s="154"/>
    </row>
    <row r="363" spans="1:14" ht="33.75" hidden="1">
      <c r="A363" s="150" t="s">
        <v>453</v>
      </c>
      <c r="B363" s="151" t="s">
        <v>294</v>
      </c>
      <c r="C363" s="31">
        <v>4560227</v>
      </c>
      <c r="D363" s="37"/>
      <c r="E363" s="162" t="s">
        <v>870</v>
      </c>
      <c r="F363" s="92" t="s">
        <v>257</v>
      </c>
      <c r="G363" s="31" t="s">
        <v>871</v>
      </c>
      <c r="H363" s="168">
        <v>16</v>
      </c>
      <c r="I363" s="169">
        <v>28172.2</v>
      </c>
      <c r="J363" s="156">
        <v>0.3</v>
      </c>
      <c r="K363" s="157" t="s">
        <v>314</v>
      </c>
      <c r="L363" s="157" t="s">
        <v>334</v>
      </c>
      <c r="M363" s="158" t="s">
        <v>815</v>
      </c>
      <c r="N363" s="154"/>
    </row>
    <row r="364" spans="1:14" ht="33.75" hidden="1">
      <c r="A364" s="150" t="s">
        <v>453</v>
      </c>
      <c r="B364" s="151" t="s">
        <v>294</v>
      </c>
      <c r="C364" s="31">
        <v>4560227</v>
      </c>
      <c r="D364" s="37"/>
      <c r="E364" s="162" t="s">
        <v>870</v>
      </c>
      <c r="F364" s="92" t="s">
        <v>257</v>
      </c>
      <c r="G364" s="31" t="s">
        <v>871</v>
      </c>
      <c r="H364" s="168">
        <v>23</v>
      </c>
      <c r="I364" s="169">
        <v>40497.6</v>
      </c>
      <c r="J364" s="156">
        <v>0.3</v>
      </c>
      <c r="K364" s="157" t="s">
        <v>314</v>
      </c>
      <c r="L364" s="157" t="s">
        <v>334</v>
      </c>
      <c r="M364" s="158" t="s">
        <v>815</v>
      </c>
      <c r="N364" s="154"/>
    </row>
    <row r="365" spans="1:14" ht="33.75" hidden="1">
      <c r="A365" s="150" t="s">
        <v>453</v>
      </c>
      <c r="B365" s="151" t="s">
        <v>294</v>
      </c>
      <c r="C365" s="31">
        <v>4560227</v>
      </c>
      <c r="D365" s="37"/>
      <c r="E365" s="162" t="s">
        <v>870</v>
      </c>
      <c r="F365" s="92" t="s">
        <v>257</v>
      </c>
      <c r="G365" s="31" t="s">
        <v>871</v>
      </c>
      <c r="H365" s="151">
        <v>23</v>
      </c>
      <c r="I365" s="169">
        <v>40497.6</v>
      </c>
      <c r="J365" s="156">
        <v>0.3</v>
      </c>
      <c r="K365" s="157" t="s">
        <v>314</v>
      </c>
      <c r="L365" s="157" t="s">
        <v>334</v>
      </c>
      <c r="M365" s="158" t="s">
        <v>815</v>
      </c>
      <c r="N365" s="154"/>
    </row>
    <row r="366" spans="1:14" ht="33.75" hidden="1">
      <c r="A366" s="150" t="s">
        <v>810</v>
      </c>
      <c r="B366" s="151" t="s">
        <v>506</v>
      </c>
      <c r="C366" s="31">
        <v>4560227</v>
      </c>
      <c r="D366" s="37"/>
      <c r="E366" s="162" t="s">
        <v>805</v>
      </c>
      <c r="F366" s="92" t="s">
        <v>257</v>
      </c>
      <c r="G366" s="31" t="s">
        <v>865</v>
      </c>
      <c r="H366" s="151">
        <v>120</v>
      </c>
      <c r="I366" s="169">
        <v>1000</v>
      </c>
      <c r="J366" s="156">
        <v>0.3</v>
      </c>
      <c r="K366" s="157" t="s">
        <v>377</v>
      </c>
      <c r="L366" s="157" t="s">
        <v>334</v>
      </c>
      <c r="M366" s="158" t="s">
        <v>815</v>
      </c>
      <c r="N366" s="154"/>
    </row>
    <row r="367" spans="1:14" ht="33.75" hidden="1">
      <c r="A367" s="150" t="s">
        <v>810</v>
      </c>
      <c r="B367" s="151"/>
      <c r="C367" s="31">
        <v>9314010</v>
      </c>
      <c r="D367" s="37"/>
      <c r="E367" s="162" t="s">
        <v>866</v>
      </c>
      <c r="F367" s="92" t="s">
        <v>257</v>
      </c>
      <c r="G367" s="31" t="s">
        <v>867</v>
      </c>
      <c r="H367" s="151">
        <v>4</v>
      </c>
      <c r="I367" s="169">
        <v>500</v>
      </c>
      <c r="J367" s="158"/>
      <c r="K367" s="157" t="s">
        <v>695</v>
      </c>
      <c r="L367" s="157" t="s">
        <v>354</v>
      </c>
      <c r="M367" s="158" t="s">
        <v>348</v>
      </c>
      <c r="N367" s="154"/>
    </row>
    <row r="368" spans="1:14" ht="11.25" hidden="1">
      <c r="A368" s="150"/>
      <c r="B368" s="170"/>
      <c r="C368" s="31"/>
      <c r="D368" s="158"/>
      <c r="E368" s="162"/>
      <c r="F368" s="389"/>
      <c r="G368" s="415"/>
      <c r="H368" s="390"/>
      <c r="I368" s="163">
        <f>SUM(I361:I367)</f>
        <v>122503.29999999999</v>
      </c>
      <c r="J368" s="389"/>
      <c r="K368" s="391"/>
      <c r="L368" s="389"/>
      <c r="M368" s="158"/>
      <c r="N368" s="389"/>
    </row>
    <row r="369" spans="1:14" ht="11.25" hidden="1">
      <c r="A369" s="511" t="s">
        <v>470</v>
      </c>
      <c r="B369" s="512"/>
      <c r="C369" s="512"/>
      <c r="D369" s="512"/>
      <c r="E369" s="512"/>
      <c r="F369" s="512"/>
      <c r="G369" s="512"/>
      <c r="H369" s="512"/>
      <c r="I369" s="512"/>
      <c r="J369" s="512"/>
      <c r="K369" s="512"/>
      <c r="L369" s="512"/>
      <c r="M369" s="512"/>
      <c r="N369" s="513"/>
    </row>
    <row r="370" spans="1:14" ht="33.75" hidden="1">
      <c r="A370" s="150" t="s">
        <v>810</v>
      </c>
      <c r="B370" s="170"/>
      <c r="C370" s="31">
        <v>9314010</v>
      </c>
      <c r="D370" s="158"/>
      <c r="E370" s="162" t="s">
        <v>866</v>
      </c>
      <c r="F370" s="92" t="s">
        <v>257</v>
      </c>
      <c r="G370" s="31" t="s">
        <v>867</v>
      </c>
      <c r="H370" s="151">
        <v>2</v>
      </c>
      <c r="I370" s="169">
        <v>270.5</v>
      </c>
      <c r="J370" s="389"/>
      <c r="K370" s="157" t="s">
        <v>334</v>
      </c>
      <c r="L370" s="157" t="s">
        <v>309</v>
      </c>
      <c r="M370" s="158" t="s">
        <v>348</v>
      </c>
      <c r="N370" s="389"/>
    </row>
    <row r="371" spans="1:14" ht="33.75" hidden="1">
      <c r="A371" s="150" t="s">
        <v>810</v>
      </c>
      <c r="B371" s="151"/>
      <c r="C371" s="31">
        <v>4560227</v>
      </c>
      <c r="D371" s="37"/>
      <c r="E371" s="162" t="s">
        <v>805</v>
      </c>
      <c r="F371" s="92" t="s">
        <v>257</v>
      </c>
      <c r="G371" s="31" t="s">
        <v>865</v>
      </c>
      <c r="H371" s="151">
        <v>120</v>
      </c>
      <c r="I371" s="169">
        <v>1058.1</v>
      </c>
      <c r="J371" s="156">
        <v>0.3</v>
      </c>
      <c r="K371" s="157" t="s">
        <v>354</v>
      </c>
      <c r="L371" s="157" t="s">
        <v>309</v>
      </c>
      <c r="M371" s="158" t="s">
        <v>815</v>
      </c>
      <c r="N371" s="154"/>
    </row>
    <row r="372" spans="1:14" ht="11.25" hidden="1">
      <c r="A372" s="150"/>
      <c r="B372" s="151"/>
      <c r="C372" s="31"/>
      <c r="D372" s="37"/>
      <c r="E372" s="162"/>
      <c r="F372" s="154"/>
      <c r="G372" s="31"/>
      <c r="H372" s="151"/>
      <c r="I372" s="163">
        <f>SUM(I370:I371)</f>
        <v>1328.6</v>
      </c>
      <c r="J372" s="158"/>
      <c r="K372" s="157"/>
      <c r="L372" s="157"/>
      <c r="M372" s="158"/>
      <c r="N372" s="154"/>
    </row>
    <row r="373" spans="1:14" ht="11.25" hidden="1">
      <c r="A373" s="511" t="s">
        <v>472</v>
      </c>
      <c r="B373" s="512"/>
      <c r="C373" s="512"/>
      <c r="D373" s="512"/>
      <c r="E373" s="512"/>
      <c r="F373" s="512"/>
      <c r="G373" s="512"/>
      <c r="H373" s="512"/>
      <c r="I373" s="512"/>
      <c r="J373" s="512"/>
      <c r="K373" s="512"/>
      <c r="L373" s="512"/>
      <c r="M373" s="512"/>
      <c r="N373" s="513"/>
    </row>
    <row r="374" spans="1:14" ht="11.25" hidden="1">
      <c r="A374" s="150"/>
      <c r="B374" s="151"/>
      <c r="C374" s="31"/>
      <c r="D374" s="37"/>
      <c r="E374" s="162"/>
      <c r="F374" s="154"/>
      <c r="G374" s="31"/>
      <c r="H374" s="151"/>
      <c r="I374" s="169"/>
      <c r="J374" s="158"/>
      <c r="K374" s="157"/>
      <c r="L374" s="157"/>
      <c r="M374" s="158"/>
      <c r="N374" s="154"/>
    </row>
    <row r="375" spans="1:14" ht="11.25" hidden="1">
      <c r="A375" s="150"/>
      <c r="B375" s="170"/>
      <c r="C375" s="415"/>
      <c r="D375" s="158"/>
      <c r="E375" s="167"/>
      <c r="F375" s="514" t="s">
        <v>872</v>
      </c>
      <c r="G375" s="515"/>
      <c r="H375" s="516"/>
      <c r="I375" s="172">
        <f>I372+I368+I359+I345</f>
        <v>343659.30700000003</v>
      </c>
      <c r="J375" s="389"/>
      <c r="K375" s="391"/>
      <c r="L375" s="389"/>
      <c r="M375" s="389"/>
      <c r="N375" s="389"/>
    </row>
    <row r="376" spans="1:14" ht="11.25" hidden="1">
      <c r="A376" s="472" t="s">
        <v>1399</v>
      </c>
      <c r="B376" s="472"/>
      <c r="C376" s="472"/>
      <c r="D376" s="472"/>
      <c r="E376" s="472"/>
      <c r="F376" s="472"/>
      <c r="G376" s="472"/>
      <c r="H376" s="472"/>
      <c r="I376" s="472"/>
      <c r="J376" s="472"/>
      <c r="K376" s="472"/>
      <c r="L376" s="472"/>
      <c r="M376" s="472"/>
      <c r="N376" s="472"/>
    </row>
    <row r="377" spans="1:14" ht="11.25" hidden="1">
      <c r="A377" s="462" t="s">
        <v>874</v>
      </c>
      <c r="B377" s="504"/>
      <c r="C377" s="504"/>
      <c r="D377" s="504"/>
      <c r="E377" s="504"/>
      <c r="F377" s="504"/>
      <c r="G377" s="504"/>
      <c r="H377" s="504"/>
      <c r="I377" s="504"/>
      <c r="J377" s="504"/>
      <c r="K377" s="504"/>
      <c r="L377" s="504"/>
      <c r="M377" s="504"/>
      <c r="N377" s="505"/>
    </row>
    <row r="378" spans="1:14" ht="123.75" hidden="1">
      <c r="A378" s="76" t="s">
        <v>875</v>
      </c>
      <c r="B378" s="76" t="s">
        <v>294</v>
      </c>
      <c r="C378" s="90" t="s">
        <v>876</v>
      </c>
      <c r="D378" s="90" t="s">
        <v>877</v>
      </c>
      <c r="E378" s="76" t="s">
        <v>878</v>
      </c>
      <c r="F378" s="76" t="s">
        <v>879</v>
      </c>
      <c r="G378" s="404" t="s">
        <v>880</v>
      </c>
      <c r="H378" s="76">
        <v>301227</v>
      </c>
      <c r="I378" s="82">
        <v>41488.9</v>
      </c>
      <c r="J378" s="76" t="s">
        <v>881</v>
      </c>
      <c r="K378" s="76" t="s">
        <v>882</v>
      </c>
      <c r="L378" s="76" t="s">
        <v>883</v>
      </c>
      <c r="M378" s="76" t="s">
        <v>301</v>
      </c>
      <c r="N378" s="76" t="s">
        <v>55</v>
      </c>
    </row>
    <row r="379" spans="1:14" ht="123.75" hidden="1">
      <c r="A379" s="76" t="s">
        <v>875</v>
      </c>
      <c r="B379" s="76" t="s">
        <v>294</v>
      </c>
      <c r="C379" s="90" t="s">
        <v>876</v>
      </c>
      <c r="D379" s="90" t="s">
        <v>884</v>
      </c>
      <c r="E379" s="76" t="s">
        <v>885</v>
      </c>
      <c r="F379" s="76" t="s">
        <v>879</v>
      </c>
      <c r="G379" s="404" t="s">
        <v>880</v>
      </c>
      <c r="H379" s="76">
        <v>279290</v>
      </c>
      <c r="I379" s="82">
        <v>38712.6</v>
      </c>
      <c r="J379" s="76" t="s">
        <v>881</v>
      </c>
      <c r="K379" s="76" t="s">
        <v>882</v>
      </c>
      <c r="L379" s="76" t="s">
        <v>883</v>
      </c>
      <c r="M379" s="76" t="s">
        <v>301</v>
      </c>
      <c r="N379" s="76" t="s">
        <v>55</v>
      </c>
    </row>
    <row r="380" spans="1:14" ht="123.75" hidden="1">
      <c r="A380" s="76" t="s">
        <v>875</v>
      </c>
      <c r="B380" s="76" t="s">
        <v>294</v>
      </c>
      <c r="C380" s="90" t="s">
        <v>876</v>
      </c>
      <c r="D380" s="90" t="s">
        <v>886</v>
      </c>
      <c r="E380" s="76" t="s">
        <v>887</v>
      </c>
      <c r="F380" s="76" t="s">
        <v>879</v>
      </c>
      <c r="G380" s="404" t="s">
        <v>880</v>
      </c>
      <c r="H380" s="76">
        <v>168720</v>
      </c>
      <c r="I380" s="82">
        <v>22094.9</v>
      </c>
      <c r="J380" s="76" t="s">
        <v>881</v>
      </c>
      <c r="K380" s="76" t="s">
        <v>882</v>
      </c>
      <c r="L380" s="76" t="s">
        <v>883</v>
      </c>
      <c r="M380" s="76" t="s">
        <v>301</v>
      </c>
      <c r="N380" s="76" t="s">
        <v>55</v>
      </c>
    </row>
    <row r="381" spans="1:14" ht="123.75" hidden="1">
      <c r="A381" s="76" t="s">
        <v>875</v>
      </c>
      <c r="B381" s="76" t="s">
        <v>294</v>
      </c>
      <c r="C381" s="90" t="s">
        <v>876</v>
      </c>
      <c r="D381" s="90" t="s">
        <v>888</v>
      </c>
      <c r="E381" s="76" t="s">
        <v>889</v>
      </c>
      <c r="F381" s="76" t="s">
        <v>879</v>
      </c>
      <c r="G381" s="404" t="s">
        <v>880</v>
      </c>
      <c r="H381" s="76">
        <v>222146</v>
      </c>
      <c r="I381" s="82">
        <v>32275.5</v>
      </c>
      <c r="J381" s="76" t="s">
        <v>881</v>
      </c>
      <c r="K381" s="76" t="s">
        <v>882</v>
      </c>
      <c r="L381" s="76" t="s">
        <v>883</v>
      </c>
      <c r="M381" s="76" t="s">
        <v>301</v>
      </c>
      <c r="N381" s="76" t="s">
        <v>55</v>
      </c>
    </row>
    <row r="382" spans="1:14" ht="123.75" hidden="1">
      <c r="A382" s="76" t="s">
        <v>875</v>
      </c>
      <c r="B382" s="76"/>
      <c r="C382" s="404"/>
      <c r="D382" s="90" t="s">
        <v>890</v>
      </c>
      <c r="E382" s="76" t="s">
        <v>891</v>
      </c>
      <c r="F382" s="76" t="s">
        <v>879</v>
      </c>
      <c r="G382" s="404" t="s">
        <v>880</v>
      </c>
      <c r="H382" s="76">
        <v>143979</v>
      </c>
      <c r="I382" s="82">
        <v>20932.7</v>
      </c>
      <c r="J382" s="76" t="s">
        <v>881</v>
      </c>
      <c r="K382" s="76" t="s">
        <v>882</v>
      </c>
      <c r="L382" s="76" t="s">
        <v>883</v>
      </c>
      <c r="M382" s="76" t="s">
        <v>301</v>
      </c>
      <c r="N382" s="76" t="s">
        <v>55</v>
      </c>
    </row>
    <row r="383" spans="1:14" ht="123.75" hidden="1">
      <c r="A383" s="76" t="s">
        <v>875</v>
      </c>
      <c r="B383" s="76" t="s">
        <v>294</v>
      </c>
      <c r="C383" s="90" t="s">
        <v>876</v>
      </c>
      <c r="D383" s="90" t="s">
        <v>892</v>
      </c>
      <c r="E383" s="76" t="s">
        <v>893</v>
      </c>
      <c r="F383" s="76" t="s">
        <v>879</v>
      </c>
      <c r="G383" s="404" t="s">
        <v>880</v>
      </c>
      <c r="H383" s="81">
        <v>265749</v>
      </c>
      <c r="I383" s="82">
        <v>28222.4</v>
      </c>
      <c r="J383" s="76" t="s">
        <v>881</v>
      </c>
      <c r="K383" s="76" t="s">
        <v>882</v>
      </c>
      <c r="L383" s="76" t="s">
        <v>883</v>
      </c>
      <c r="M383" s="76" t="s">
        <v>301</v>
      </c>
      <c r="N383" s="76" t="s">
        <v>55</v>
      </c>
    </row>
    <row r="384" spans="1:14" ht="67.5" hidden="1">
      <c r="A384" s="76" t="s">
        <v>894</v>
      </c>
      <c r="B384" s="76" t="s">
        <v>895</v>
      </c>
      <c r="C384" s="90" t="s">
        <v>896</v>
      </c>
      <c r="D384" s="90" t="s">
        <v>897</v>
      </c>
      <c r="E384" s="76" t="s">
        <v>898</v>
      </c>
      <c r="F384" s="76" t="s">
        <v>899</v>
      </c>
      <c r="G384" s="404" t="s">
        <v>900</v>
      </c>
      <c r="H384" s="76">
        <v>3</v>
      </c>
      <c r="I384" s="82">
        <v>3354.1</v>
      </c>
      <c r="J384" s="76" t="s">
        <v>881</v>
      </c>
      <c r="K384" s="76" t="s">
        <v>901</v>
      </c>
      <c r="L384" s="76" t="s">
        <v>883</v>
      </c>
      <c r="M384" s="76" t="s">
        <v>301</v>
      </c>
      <c r="N384" s="76" t="s">
        <v>55</v>
      </c>
    </row>
    <row r="385" spans="1:14" ht="123.75" hidden="1">
      <c r="A385" s="76" t="s">
        <v>875</v>
      </c>
      <c r="B385" s="76" t="s">
        <v>294</v>
      </c>
      <c r="C385" s="90" t="s">
        <v>876</v>
      </c>
      <c r="D385" s="90" t="s">
        <v>902</v>
      </c>
      <c r="E385" s="76" t="s">
        <v>903</v>
      </c>
      <c r="F385" s="76" t="s">
        <v>879</v>
      </c>
      <c r="G385" s="404" t="s">
        <v>880</v>
      </c>
      <c r="H385" s="76">
        <v>170887</v>
      </c>
      <c r="I385" s="82">
        <v>22832.5</v>
      </c>
      <c r="J385" s="76" t="s">
        <v>904</v>
      </c>
      <c r="K385" s="76" t="s">
        <v>882</v>
      </c>
      <c r="L385" s="76" t="s">
        <v>883</v>
      </c>
      <c r="M385" s="76" t="s">
        <v>301</v>
      </c>
      <c r="N385" s="76" t="s">
        <v>55</v>
      </c>
    </row>
    <row r="386" spans="1:14" ht="56.25" hidden="1">
      <c r="A386" s="76" t="s">
        <v>905</v>
      </c>
      <c r="B386" s="76" t="s">
        <v>833</v>
      </c>
      <c r="C386" s="90" t="s">
        <v>906</v>
      </c>
      <c r="D386" s="90" t="s">
        <v>907</v>
      </c>
      <c r="E386" s="76" t="s">
        <v>908</v>
      </c>
      <c r="F386" s="76" t="s">
        <v>908</v>
      </c>
      <c r="G386" s="404" t="s">
        <v>909</v>
      </c>
      <c r="H386" s="81">
        <v>13510</v>
      </c>
      <c r="I386" s="82">
        <v>6175.6</v>
      </c>
      <c r="J386" s="76" t="s">
        <v>881</v>
      </c>
      <c r="K386" s="76" t="s">
        <v>901</v>
      </c>
      <c r="L386" s="76" t="s">
        <v>910</v>
      </c>
      <c r="M386" s="76" t="s">
        <v>301</v>
      </c>
      <c r="N386" s="76" t="s">
        <v>55</v>
      </c>
    </row>
    <row r="387" spans="1:14" ht="11.25" hidden="1">
      <c r="A387" s="506" t="s">
        <v>911</v>
      </c>
      <c r="B387" s="507"/>
      <c r="C387" s="174"/>
      <c r="D387" s="175"/>
      <c r="E387" s="174"/>
      <c r="F387" s="174"/>
      <c r="G387" s="174"/>
      <c r="H387" s="174"/>
      <c r="I387" s="176">
        <f>SUM(I378:I386)</f>
        <v>216089.2</v>
      </c>
      <c r="J387" s="174"/>
      <c r="K387" s="174"/>
      <c r="L387" s="174"/>
      <c r="M387" s="174"/>
      <c r="N387" s="174"/>
    </row>
    <row r="388" spans="1:14" ht="11.25" hidden="1">
      <c r="A388" s="501" t="s">
        <v>912</v>
      </c>
      <c r="B388" s="502"/>
      <c r="C388" s="502"/>
      <c r="D388" s="502"/>
      <c r="E388" s="502"/>
      <c r="F388" s="502"/>
      <c r="G388" s="502"/>
      <c r="H388" s="502"/>
      <c r="I388" s="502"/>
      <c r="J388" s="502"/>
      <c r="K388" s="502"/>
      <c r="L388" s="502"/>
      <c r="M388" s="502"/>
      <c r="N388" s="503"/>
    </row>
    <row r="389" spans="1:14" ht="56.25" hidden="1">
      <c r="A389" s="76" t="s">
        <v>913</v>
      </c>
      <c r="B389" s="76" t="s">
        <v>341</v>
      </c>
      <c r="C389" s="177" t="s">
        <v>914</v>
      </c>
      <c r="D389" s="90" t="s">
        <v>915</v>
      </c>
      <c r="E389" s="76" t="s">
        <v>443</v>
      </c>
      <c r="F389" s="76" t="s">
        <v>443</v>
      </c>
      <c r="G389" s="404" t="s">
        <v>916</v>
      </c>
      <c r="H389" s="76">
        <v>32</v>
      </c>
      <c r="I389" s="82">
        <v>450</v>
      </c>
      <c r="J389" s="76" t="s">
        <v>904</v>
      </c>
      <c r="K389" s="76" t="s">
        <v>917</v>
      </c>
      <c r="L389" s="76" t="s">
        <v>883</v>
      </c>
      <c r="M389" s="76" t="s">
        <v>918</v>
      </c>
      <c r="N389" s="78"/>
    </row>
    <row r="390" spans="1:14" ht="56.25" hidden="1">
      <c r="A390" s="76" t="s">
        <v>551</v>
      </c>
      <c r="B390" s="76" t="s">
        <v>842</v>
      </c>
      <c r="C390" s="90" t="s">
        <v>919</v>
      </c>
      <c r="D390" s="90" t="s">
        <v>915</v>
      </c>
      <c r="E390" s="76" t="s">
        <v>920</v>
      </c>
      <c r="F390" s="76" t="s">
        <v>920</v>
      </c>
      <c r="G390" s="404" t="s">
        <v>921</v>
      </c>
      <c r="H390" s="76">
        <v>1</v>
      </c>
      <c r="I390" s="82">
        <v>478.2</v>
      </c>
      <c r="J390" s="76" t="s">
        <v>904</v>
      </c>
      <c r="K390" s="76" t="s">
        <v>917</v>
      </c>
      <c r="L390" s="76" t="s">
        <v>922</v>
      </c>
      <c r="M390" s="76" t="s">
        <v>581</v>
      </c>
      <c r="N390" s="76" t="s">
        <v>55</v>
      </c>
    </row>
    <row r="391" spans="1:14" ht="45" hidden="1">
      <c r="A391" s="76" t="s">
        <v>177</v>
      </c>
      <c r="B391" s="76" t="s">
        <v>549</v>
      </c>
      <c r="C391" s="90" t="s">
        <v>923</v>
      </c>
      <c r="D391" s="90" t="s">
        <v>924</v>
      </c>
      <c r="E391" s="76" t="s">
        <v>925</v>
      </c>
      <c r="F391" s="76" t="s">
        <v>851</v>
      </c>
      <c r="G391" s="404" t="s">
        <v>926</v>
      </c>
      <c r="H391" s="76">
        <v>39</v>
      </c>
      <c r="I391" s="82">
        <v>9900.5</v>
      </c>
      <c r="J391" s="76" t="s">
        <v>881</v>
      </c>
      <c r="K391" s="76" t="s">
        <v>917</v>
      </c>
      <c r="L391" s="76" t="s">
        <v>927</v>
      </c>
      <c r="M391" s="76" t="s">
        <v>301</v>
      </c>
      <c r="N391" s="76" t="s">
        <v>55</v>
      </c>
    </row>
    <row r="392" spans="1:14" ht="45" hidden="1">
      <c r="A392" s="76" t="s">
        <v>177</v>
      </c>
      <c r="B392" s="76" t="s">
        <v>549</v>
      </c>
      <c r="C392" s="90" t="s">
        <v>923</v>
      </c>
      <c r="D392" s="90" t="s">
        <v>928</v>
      </c>
      <c r="E392" s="76" t="s">
        <v>929</v>
      </c>
      <c r="F392" s="76" t="s">
        <v>851</v>
      </c>
      <c r="G392" s="404" t="s">
        <v>926</v>
      </c>
      <c r="H392" s="76">
        <v>46</v>
      </c>
      <c r="I392" s="82">
        <v>9270.2</v>
      </c>
      <c r="J392" s="76" t="s">
        <v>881</v>
      </c>
      <c r="K392" s="76" t="s">
        <v>917</v>
      </c>
      <c r="L392" s="76" t="s">
        <v>927</v>
      </c>
      <c r="M392" s="76" t="s">
        <v>301</v>
      </c>
      <c r="N392" s="76" t="s">
        <v>55</v>
      </c>
    </row>
    <row r="393" spans="1:14" ht="45" hidden="1">
      <c r="A393" s="76" t="s">
        <v>177</v>
      </c>
      <c r="B393" s="76" t="s">
        <v>549</v>
      </c>
      <c r="C393" s="90" t="s">
        <v>923</v>
      </c>
      <c r="D393" s="90" t="s">
        <v>930</v>
      </c>
      <c r="E393" s="76" t="s">
        <v>931</v>
      </c>
      <c r="F393" s="76" t="s">
        <v>851</v>
      </c>
      <c r="G393" s="404" t="s">
        <v>926</v>
      </c>
      <c r="H393" s="76">
        <v>32</v>
      </c>
      <c r="I393" s="82">
        <v>8605.9</v>
      </c>
      <c r="J393" s="76" t="s">
        <v>881</v>
      </c>
      <c r="K393" s="76" t="s">
        <v>917</v>
      </c>
      <c r="L393" s="76" t="s">
        <v>927</v>
      </c>
      <c r="M393" s="76" t="s">
        <v>301</v>
      </c>
      <c r="N393" s="76" t="s">
        <v>55</v>
      </c>
    </row>
    <row r="394" spans="1:14" ht="45" hidden="1">
      <c r="A394" s="76" t="s">
        <v>875</v>
      </c>
      <c r="B394" s="90" t="s">
        <v>506</v>
      </c>
      <c r="C394" s="90" t="s">
        <v>932</v>
      </c>
      <c r="D394" s="90" t="s">
        <v>933</v>
      </c>
      <c r="E394" s="76" t="s">
        <v>934</v>
      </c>
      <c r="F394" s="76" t="s">
        <v>935</v>
      </c>
      <c r="G394" s="404" t="s">
        <v>406</v>
      </c>
      <c r="H394" s="76">
        <v>305</v>
      </c>
      <c r="I394" s="82">
        <v>1875.1</v>
      </c>
      <c r="J394" s="76" t="s">
        <v>881</v>
      </c>
      <c r="K394" s="76" t="s">
        <v>936</v>
      </c>
      <c r="L394" s="76" t="s">
        <v>937</v>
      </c>
      <c r="M394" s="76" t="s">
        <v>301</v>
      </c>
      <c r="N394" s="76" t="s">
        <v>55</v>
      </c>
    </row>
    <row r="395" spans="1:14" ht="45" hidden="1">
      <c r="A395" s="76" t="s">
        <v>875</v>
      </c>
      <c r="B395" s="90" t="s">
        <v>506</v>
      </c>
      <c r="C395" s="90" t="s">
        <v>932</v>
      </c>
      <c r="D395" s="90" t="s">
        <v>938</v>
      </c>
      <c r="E395" s="76" t="s">
        <v>939</v>
      </c>
      <c r="F395" s="76" t="s">
        <v>935</v>
      </c>
      <c r="G395" s="404" t="s">
        <v>406</v>
      </c>
      <c r="H395" s="76">
        <v>470</v>
      </c>
      <c r="I395" s="82">
        <v>2981.4</v>
      </c>
      <c r="J395" s="76" t="s">
        <v>881</v>
      </c>
      <c r="K395" s="76" t="s">
        <v>936</v>
      </c>
      <c r="L395" s="76" t="s">
        <v>937</v>
      </c>
      <c r="M395" s="76" t="s">
        <v>301</v>
      </c>
      <c r="N395" s="76" t="s">
        <v>55</v>
      </c>
    </row>
    <row r="396" spans="1:14" ht="45" hidden="1">
      <c r="A396" s="76" t="s">
        <v>177</v>
      </c>
      <c r="B396" s="76" t="s">
        <v>549</v>
      </c>
      <c r="C396" s="90" t="s">
        <v>923</v>
      </c>
      <c r="D396" s="90" t="s">
        <v>940</v>
      </c>
      <c r="E396" s="76" t="s">
        <v>941</v>
      </c>
      <c r="F396" s="76" t="s">
        <v>851</v>
      </c>
      <c r="G396" s="404" t="s">
        <v>406</v>
      </c>
      <c r="H396" s="76">
        <v>48</v>
      </c>
      <c r="I396" s="82">
        <v>8195.2</v>
      </c>
      <c r="J396" s="76" t="s">
        <v>881</v>
      </c>
      <c r="K396" s="76" t="s">
        <v>936</v>
      </c>
      <c r="L396" s="76" t="s">
        <v>942</v>
      </c>
      <c r="M396" s="76" t="s">
        <v>301</v>
      </c>
      <c r="N396" s="76" t="s">
        <v>55</v>
      </c>
    </row>
    <row r="397" spans="1:14" ht="45" hidden="1">
      <c r="A397" s="76" t="s">
        <v>943</v>
      </c>
      <c r="B397" s="76" t="s">
        <v>859</v>
      </c>
      <c r="C397" s="90" t="s">
        <v>876</v>
      </c>
      <c r="D397" s="90" t="s">
        <v>944</v>
      </c>
      <c r="E397" s="76" t="s">
        <v>945</v>
      </c>
      <c r="F397" s="76" t="s">
        <v>518</v>
      </c>
      <c r="G397" s="404" t="s">
        <v>946</v>
      </c>
      <c r="H397" s="76">
        <v>582</v>
      </c>
      <c r="I397" s="82">
        <v>13094.6</v>
      </c>
      <c r="J397" s="76" t="s">
        <v>881</v>
      </c>
      <c r="K397" s="76" t="s">
        <v>947</v>
      </c>
      <c r="L397" s="76" t="s">
        <v>942</v>
      </c>
      <c r="M397" s="76" t="s">
        <v>301</v>
      </c>
      <c r="N397" s="76" t="s">
        <v>55</v>
      </c>
    </row>
    <row r="398" spans="1:14" ht="45" hidden="1">
      <c r="A398" s="76" t="s">
        <v>943</v>
      </c>
      <c r="B398" s="76" t="s">
        <v>859</v>
      </c>
      <c r="C398" s="90" t="s">
        <v>876</v>
      </c>
      <c r="D398" s="90" t="s">
        <v>948</v>
      </c>
      <c r="E398" s="76" t="s">
        <v>949</v>
      </c>
      <c r="F398" s="76" t="s">
        <v>518</v>
      </c>
      <c r="G398" s="404" t="s">
        <v>946</v>
      </c>
      <c r="H398" s="76">
        <v>543</v>
      </c>
      <c r="I398" s="82">
        <v>12217.1</v>
      </c>
      <c r="J398" s="76" t="s">
        <v>881</v>
      </c>
      <c r="K398" s="76" t="s">
        <v>947</v>
      </c>
      <c r="L398" s="76" t="s">
        <v>942</v>
      </c>
      <c r="M398" s="76" t="s">
        <v>301</v>
      </c>
      <c r="N398" s="76" t="s">
        <v>55</v>
      </c>
    </row>
    <row r="399" spans="1:14" ht="45" hidden="1">
      <c r="A399" s="76" t="s">
        <v>943</v>
      </c>
      <c r="B399" s="76" t="s">
        <v>859</v>
      </c>
      <c r="C399" s="90" t="s">
        <v>876</v>
      </c>
      <c r="D399" s="90" t="s">
        <v>950</v>
      </c>
      <c r="E399" s="76" t="s">
        <v>951</v>
      </c>
      <c r="F399" s="76" t="s">
        <v>518</v>
      </c>
      <c r="G399" s="404" t="s">
        <v>946</v>
      </c>
      <c r="H399" s="76">
        <v>861</v>
      </c>
      <c r="I399" s="82">
        <v>19371.9</v>
      </c>
      <c r="J399" s="76" t="s">
        <v>881</v>
      </c>
      <c r="K399" s="76" t="s">
        <v>947</v>
      </c>
      <c r="L399" s="76" t="s">
        <v>942</v>
      </c>
      <c r="M399" s="76" t="s">
        <v>301</v>
      </c>
      <c r="N399" s="76" t="s">
        <v>55</v>
      </c>
    </row>
    <row r="400" spans="1:14" ht="45" hidden="1">
      <c r="A400" s="76" t="s">
        <v>943</v>
      </c>
      <c r="B400" s="76" t="s">
        <v>859</v>
      </c>
      <c r="C400" s="90" t="s">
        <v>876</v>
      </c>
      <c r="D400" s="90" t="s">
        <v>952</v>
      </c>
      <c r="E400" s="76" t="s">
        <v>953</v>
      </c>
      <c r="F400" s="76" t="s">
        <v>518</v>
      </c>
      <c r="G400" s="404" t="s">
        <v>946</v>
      </c>
      <c r="H400" s="76">
        <v>841</v>
      </c>
      <c r="I400" s="82">
        <v>18921.9</v>
      </c>
      <c r="J400" s="76" t="s">
        <v>881</v>
      </c>
      <c r="K400" s="76" t="s">
        <v>947</v>
      </c>
      <c r="L400" s="76" t="s">
        <v>942</v>
      </c>
      <c r="M400" s="76" t="s">
        <v>301</v>
      </c>
      <c r="N400" s="76" t="s">
        <v>55</v>
      </c>
    </row>
    <row r="401" spans="1:14" ht="67.5" hidden="1">
      <c r="A401" s="76" t="s">
        <v>522</v>
      </c>
      <c r="B401" s="90" t="s">
        <v>856</v>
      </c>
      <c r="C401" s="90" t="s">
        <v>954</v>
      </c>
      <c r="D401" s="90" t="s">
        <v>955</v>
      </c>
      <c r="E401" s="76" t="s">
        <v>956</v>
      </c>
      <c r="F401" s="76" t="s">
        <v>957</v>
      </c>
      <c r="G401" s="404" t="s">
        <v>598</v>
      </c>
      <c r="H401" s="76">
        <v>1</v>
      </c>
      <c r="I401" s="82">
        <v>147.2</v>
      </c>
      <c r="J401" s="76" t="s">
        <v>958</v>
      </c>
      <c r="K401" s="76" t="s">
        <v>947</v>
      </c>
      <c r="L401" s="76" t="s">
        <v>937</v>
      </c>
      <c r="M401" s="76" t="s">
        <v>581</v>
      </c>
      <c r="N401" s="76" t="s">
        <v>55</v>
      </c>
    </row>
    <row r="402" spans="1:14" ht="78.75" hidden="1">
      <c r="A402" s="76" t="s">
        <v>519</v>
      </c>
      <c r="B402" s="90" t="s">
        <v>368</v>
      </c>
      <c r="C402" s="90" t="s">
        <v>876</v>
      </c>
      <c r="D402" s="90" t="s">
        <v>959</v>
      </c>
      <c r="E402" s="76" t="s">
        <v>960</v>
      </c>
      <c r="F402" s="76" t="s">
        <v>961</v>
      </c>
      <c r="G402" s="404" t="s">
        <v>871</v>
      </c>
      <c r="H402" s="76">
        <v>2</v>
      </c>
      <c r="I402" s="82">
        <v>2242.7</v>
      </c>
      <c r="J402" s="76" t="s">
        <v>881</v>
      </c>
      <c r="K402" s="76" t="s">
        <v>947</v>
      </c>
      <c r="L402" s="76" t="s">
        <v>962</v>
      </c>
      <c r="M402" s="76" t="s">
        <v>301</v>
      </c>
      <c r="N402" s="76" t="s">
        <v>55</v>
      </c>
    </row>
    <row r="403" spans="1:14" ht="67.5" hidden="1">
      <c r="A403" s="76" t="s">
        <v>875</v>
      </c>
      <c r="B403" s="90" t="s">
        <v>506</v>
      </c>
      <c r="C403" s="90" t="s">
        <v>932</v>
      </c>
      <c r="D403" s="90" t="s">
        <v>55</v>
      </c>
      <c r="E403" s="76" t="s">
        <v>963</v>
      </c>
      <c r="F403" s="76" t="s">
        <v>964</v>
      </c>
      <c r="G403" s="404" t="s">
        <v>406</v>
      </c>
      <c r="H403" s="76">
        <v>70</v>
      </c>
      <c r="I403" s="82">
        <v>500</v>
      </c>
      <c r="J403" s="76" t="s">
        <v>958</v>
      </c>
      <c r="K403" s="76" t="s">
        <v>947</v>
      </c>
      <c r="L403" s="76" t="s">
        <v>965</v>
      </c>
      <c r="M403" s="76" t="s">
        <v>581</v>
      </c>
      <c r="N403" s="76" t="s">
        <v>55</v>
      </c>
    </row>
    <row r="404" spans="1:14" ht="45" hidden="1">
      <c r="A404" s="76" t="s">
        <v>966</v>
      </c>
      <c r="B404" s="76" t="s">
        <v>294</v>
      </c>
      <c r="C404" s="90" t="s">
        <v>876</v>
      </c>
      <c r="D404" s="90" t="s">
        <v>55</v>
      </c>
      <c r="E404" s="76" t="s">
        <v>967</v>
      </c>
      <c r="F404" s="76" t="s">
        <v>870</v>
      </c>
      <c r="G404" s="404" t="s">
        <v>604</v>
      </c>
      <c r="H404" s="76">
        <v>15</v>
      </c>
      <c r="I404" s="82">
        <v>42394.4</v>
      </c>
      <c r="J404" s="76" t="s">
        <v>881</v>
      </c>
      <c r="K404" s="76" t="s">
        <v>947</v>
      </c>
      <c r="L404" s="76" t="s">
        <v>942</v>
      </c>
      <c r="M404" s="76" t="s">
        <v>301</v>
      </c>
      <c r="N404" s="76" t="s">
        <v>55</v>
      </c>
    </row>
    <row r="405" spans="1:14" ht="45" hidden="1">
      <c r="A405" s="76" t="s">
        <v>966</v>
      </c>
      <c r="B405" s="76" t="s">
        <v>294</v>
      </c>
      <c r="C405" s="90" t="s">
        <v>876</v>
      </c>
      <c r="D405" s="90" t="s">
        <v>55</v>
      </c>
      <c r="E405" s="76" t="s">
        <v>968</v>
      </c>
      <c r="F405" s="76" t="s">
        <v>870</v>
      </c>
      <c r="G405" s="404" t="s">
        <v>604</v>
      </c>
      <c r="H405" s="76">
        <v>19</v>
      </c>
      <c r="I405" s="82">
        <v>47522.32</v>
      </c>
      <c r="J405" s="76" t="s">
        <v>881</v>
      </c>
      <c r="K405" s="76" t="s">
        <v>947</v>
      </c>
      <c r="L405" s="76" t="s">
        <v>942</v>
      </c>
      <c r="M405" s="76" t="s">
        <v>301</v>
      </c>
      <c r="N405" s="76" t="s">
        <v>55</v>
      </c>
    </row>
    <row r="406" spans="1:14" ht="45" hidden="1">
      <c r="A406" s="76" t="s">
        <v>966</v>
      </c>
      <c r="B406" s="76" t="s">
        <v>294</v>
      </c>
      <c r="C406" s="90" t="s">
        <v>876</v>
      </c>
      <c r="D406" s="90" t="s">
        <v>55</v>
      </c>
      <c r="E406" s="76" t="s">
        <v>969</v>
      </c>
      <c r="F406" s="76" t="s">
        <v>870</v>
      </c>
      <c r="G406" s="404" t="s">
        <v>604</v>
      </c>
      <c r="H406" s="76">
        <v>13</v>
      </c>
      <c r="I406" s="82">
        <v>44914.34</v>
      </c>
      <c r="J406" s="76" t="s">
        <v>881</v>
      </c>
      <c r="K406" s="76" t="s">
        <v>947</v>
      </c>
      <c r="L406" s="76" t="s">
        <v>942</v>
      </c>
      <c r="M406" s="76" t="s">
        <v>301</v>
      </c>
      <c r="N406" s="76" t="s">
        <v>55</v>
      </c>
    </row>
    <row r="407" spans="1:14" ht="45" hidden="1">
      <c r="A407" s="76" t="s">
        <v>966</v>
      </c>
      <c r="B407" s="76" t="s">
        <v>294</v>
      </c>
      <c r="C407" s="90" t="s">
        <v>876</v>
      </c>
      <c r="D407" s="90" t="s">
        <v>55</v>
      </c>
      <c r="E407" s="76" t="s">
        <v>970</v>
      </c>
      <c r="F407" s="76" t="s">
        <v>870</v>
      </c>
      <c r="G407" s="404" t="s">
        <v>604</v>
      </c>
      <c r="H407" s="76">
        <v>22</v>
      </c>
      <c r="I407" s="82">
        <v>47654.37</v>
      </c>
      <c r="J407" s="76" t="s">
        <v>881</v>
      </c>
      <c r="K407" s="76" t="s">
        <v>947</v>
      </c>
      <c r="L407" s="76" t="s">
        <v>942</v>
      </c>
      <c r="M407" s="76" t="s">
        <v>301</v>
      </c>
      <c r="N407" s="76" t="s">
        <v>55</v>
      </c>
    </row>
    <row r="408" spans="1:14" ht="45" hidden="1">
      <c r="A408" s="76" t="s">
        <v>966</v>
      </c>
      <c r="B408" s="76" t="s">
        <v>294</v>
      </c>
      <c r="C408" s="90" t="s">
        <v>876</v>
      </c>
      <c r="D408" s="90" t="s">
        <v>55</v>
      </c>
      <c r="E408" s="76" t="s">
        <v>971</v>
      </c>
      <c r="F408" s="76" t="s">
        <v>870</v>
      </c>
      <c r="G408" s="404" t="s">
        <v>604</v>
      </c>
      <c r="H408" s="76">
        <v>13</v>
      </c>
      <c r="I408" s="82">
        <v>43130.87</v>
      </c>
      <c r="J408" s="76" t="s">
        <v>881</v>
      </c>
      <c r="K408" s="76" t="s">
        <v>947</v>
      </c>
      <c r="L408" s="76" t="s">
        <v>942</v>
      </c>
      <c r="M408" s="76" t="s">
        <v>301</v>
      </c>
      <c r="N408" s="76" t="s">
        <v>55</v>
      </c>
    </row>
    <row r="409" spans="1:14" ht="11.25" hidden="1">
      <c r="A409" s="499" t="s">
        <v>911</v>
      </c>
      <c r="B409" s="500"/>
      <c r="C409" s="173"/>
      <c r="D409" s="178"/>
      <c r="E409" s="173"/>
      <c r="F409" s="173"/>
      <c r="G409" s="173"/>
      <c r="H409" s="173"/>
      <c r="I409" s="179">
        <f>SUM(I389:I408)</f>
        <v>333868.2</v>
      </c>
      <c r="J409" s="173"/>
      <c r="K409" s="173"/>
      <c r="L409" s="173"/>
      <c r="M409" s="173"/>
      <c r="N409" s="173"/>
    </row>
    <row r="410" spans="1:14" ht="11.25" hidden="1">
      <c r="A410" s="501" t="s">
        <v>972</v>
      </c>
      <c r="B410" s="502"/>
      <c r="C410" s="502"/>
      <c r="D410" s="502"/>
      <c r="E410" s="502"/>
      <c r="F410" s="502"/>
      <c r="G410" s="502"/>
      <c r="H410" s="502"/>
      <c r="I410" s="502"/>
      <c r="J410" s="502"/>
      <c r="K410" s="502"/>
      <c r="L410" s="502"/>
      <c r="M410" s="502"/>
      <c r="N410" s="503"/>
    </row>
    <row r="411" spans="1:14" ht="78.75" hidden="1">
      <c r="A411" s="76" t="s">
        <v>519</v>
      </c>
      <c r="B411" s="90" t="s">
        <v>368</v>
      </c>
      <c r="C411" s="90" t="s">
        <v>876</v>
      </c>
      <c r="D411" s="90" t="s">
        <v>55</v>
      </c>
      <c r="E411" s="76" t="s">
        <v>960</v>
      </c>
      <c r="F411" s="76" t="s">
        <v>961</v>
      </c>
      <c r="G411" s="404" t="s">
        <v>973</v>
      </c>
      <c r="H411" s="76">
        <v>7</v>
      </c>
      <c r="I411" s="82">
        <v>8299</v>
      </c>
      <c r="J411" s="76" t="s">
        <v>881</v>
      </c>
      <c r="K411" s="76" t="s">
        <v>974</v>
      </c>
      <c r="L411" s="76" t="s">
        <v>975</v>
      </c>
      <c r="M411" s="76" t="s">
        <v>301</v>
      </c>
      <c r="N411" s="78" t="s">
        <v>55</v>
      </c>
    </row>
    <row r="412" spans="1:14" ht="56.25" hidden="1">
      <c r="A412" s="76" t="s">
        <v>905</v>
      </c>
      <c r="B412" s="76" t="s">
        <v>833</v>
      </c>
      <c r="C412" s="90" t="s">
        <v>906</v>
      </c>
      <c r="D412" s="90" t="s">
        <v>55</v>
      </c>
      <c r="E412" s="76" t="s">
        <v>908</v>
      </c>
      <c r="F412" s="76" t="s">
        <v>908</v>
      </c>
      <c r="G412" s="404" t="s">
        <v>909</v>
      </c>
      <c r="H412" s="76">
        <v>13510</v>
      </c>
      <c r="I412" s="180">
        <v>8645.8</v>
      </c>
      <c r="J412" s="76" t="s">
        <v>881</v>
      </c>
      <c r="K412" s="76" t="s">
        <v>974</v>
      </c>
      <c r="L412" s="76" t="s">
        <v>976</v>
      </c>
      <c r="M412" s="76" t="s">
        <v>301</v>
      </c>
      <c r="N412" s="76" t="s">
        <v>55</v>
      </c>
    </row>
    <row r="413" spans="1:14" ht="67.5" hidden="1">
      <c r="A413" s="76" t="s">
        <v>977</v>
      </c>
      <c r="B413" s="76" t="s">
        <v>368</v>
      </c>
      <c r="C413" s="90" t="s">
        <v>876</v>
      </c>
      <c r="D413" s="90" t="s">
        <v>55</v>
      </c>
      <c r="E413" s="76" t="s">
        <v>978</v>
      </c>
      <c r="F413" s="76" t="s">
        <v>979</v>
      </c>
      <c r="G413" s="404" t="s">
        <v>980</v>
      </c>
      <c r="H413" s="76">
        <v>1</v>
      </c>
      <c r="I413" s="180">
        <v>6160</v>
      </c>
      <c r="J413" s="76" t="s">
        <v>881</v>
      </c>
      <c r="K413" s="76" t="s">
        <v>975</v>
      </c>
      <c r="L413" s="76" t="s">
        <v>981</v>
      </c>
      <c r="M413" s="76" t="s">
        <v>301</v>
      </c>
      <c r="N413" s="76" t="s">
        <v>55</v>
      </c>
    </row>
    <row r="414" spans="1:14" ht="67.5" hidden="1">
      <c r="A414" s="76" t="s">
        <v>875</v>
      </c>
      <c r="B414" s="90" t="s">
        <v>506</v>
      </c>
      <c r="C414" s="90" t="s">
        <v>932</v>
      </c>
      <c r="D414" s="90" t="s">
        <v>55</v>
      </c>
      <c r="E414" s="76" t="s">
        <v>982</v>
      </c>
      <c r="F414" s="76" t="s">
        <v>983</v>
      </c>
      <c r="G414" s="404" t="s">
        <v>406</v>
      </c>
      <c r="H414" s="76">
        <v>520</v>
      </c>
      <c r="I414" s="180">
        <v>3940</v>
      </c>
      <c r="J414" s="76" t="s">
        <v>881</v>
      </c>
      <c r="K414" s="76" t="s">
        <v>984</v>
      </c>
      <c r="L414" s="76" t="s">
        <v>985</v>
      </c>
      <c r="M414" s="76" t="s">
        <v>301</v>
      </c>
      <c r="N414" s="76" t="s">
        <v>55</v>
      </c>
    </row>
    <row r="415" spans="1:14" ht="56.25" hidden="1">
      <c r="A415" s="76" t="s">
        <v>551</v>
      </c>
      <c r="B415" s="76" t="s">
        <v>842</v>
      </c>
      <c r="C415" s="90" t="s">
        <v>919</v>
      </c>
      <c r="D415" s="90" t="s">
        <v>55</v>
      </c>
      <c r="E415" s="76" t="s">
        <v>986</v>
      </c>
      <c r="F415" s="76" t="s">
        <v>920</v>
      </c>
      <c r="G415" s="404" t="s">
        <v>921</v>
      </c>
      <c r="H415" s="76">
        <v>1</v>
      </c>
      <c r="I415" s="180">
        <v>497.5</v>
      </c>
      <c r="J415" s="76" t="s">
        <v>904</v>
      </c>
      <c r="K415" s="76" t="s">
        <v>984</v>
      </c>
      <c r="L415" s="76" t="s">
        <v>987</v>
      </c>
      <c r="M415" s="76" t="s">
        <v>581</v>
      </c>
      <c r="N415" s="76" t="s">
        <v>55</v>
      </c>
    </row>
    <row r="416" spans="1:14" ht="11.25" hidden="1">
      <c r="A416" s="499" t="s">
        <v>911</v>
      </c>
      <c r="B416" s="500"/>
      <c r="C416" s="178"/>
      <c r="D416" s="178"/>
      <c r="E416" s="173"/>
      <c r="F416" s="173"/>
      <c r="G416" s="173"/>
      <c r="H416" s="173"/>
      <c r="I416" s="181">
        <f>SUM(I411:I415)</f>
        <v>27542.3</v>
      </c>
      <c r="J416" s="173"/>
      <c r="K416" s="173"/>
      <c r="L416" s="173"/>
      <c r="M416" s="173"/>
      <c r="N416" s="173"/>
    </row>
    <row r="417" spans="1:14" ht="11.25" hidden="1">
      <c r="A417" s="501" t="s">
        <v>988</v>
      </c>
      <c r="B417" s="502"/>
      <c r="C417" s="502"/>
      <c r="D417" s="502"/>
      <c r="E417" s="502"/>
      <c r="F417" s="502"/>
      <c r="G417" s="502"/>
      <c r="H417" s="502"/>
      <c r="I417" s="502"/>
      <c r="J417" s="502"/>
      <c r="K417" s="502"/>
      <c r="L417" s="502"/>
      <c r="M417" s="502"/>
      <c r="N417" s="503"/>
    </row>
    <row r="418" spans="1:14" ht="67.5" hidden="1">
      <c r="A418" s="76" t="s">
        <v>875</v>
      </c>
      <c r="B418" s="76" t="s">
        <v>423</v>
      </c>
      <c r="C418" s="90" t="s">
        <v>923</v>
      </c>
      <c r="D418" s="90" t="s">
        <v>55</v>
      </c>
      <c r="E418" s="76" t="s">
        <v>989</v>
      </c>
      <c r="F418" s="76" t="s">
        <v>990</v>
      </c>
      <c r="G418" s="404" t="s">
        <v>991</v>
      </c>
      <c r="H418" s="76" t="s">
        <v>55</v>
      </c>
      <c r="I418" s="82">
        <v>500</v>
      </c>
      <c r="J418" s="76" t="s">
        <v>958</v>
      </c>
      <c r="K418" s="76" t="s">
        <v>992</v>
      </c>
      <c r="L418" s="76" t="s">
        <v>993</v>
      </c>
      <c r="M418" s="76" t="s">
        <v>581</v>
      </c>
      <c r="N418" s="76" t="s">
        <v>55</v>
      </c>
    </row>
    <row r="419" spans="1:14" ht="11.25" hidden="1">
      <c r="A419" s="499" t="s">
        <v>911</v>
      </c>
      <c r="B419" s="500"/>
      <c r="C419" s="178"/>
      <c r="D419" s="178"/>
      <c r="E419" s="173"/>
      <c r="F419" s="173"/>
      <c r="G419" s="173"/>
      <c r="H419" s="173"/>
      <c r="I419" s="179">
        <f>SUM(I418)</f>
        <v>500</v>
      </c>
      <c r="J419" s="173"/>
      <c r="K419" s="173"/>
      <c r="L419" s="173"/>
      <c r="M419" s="173"/>
      <c r="N419" s="173"/>
    </row>
    <row r="420" spans="1:14" ht="11.25" hidden="1">
      <c r="A420" s="501" t="s">
        <v>994</v>
      </c>
      <c r="B420" s="502"/>
      <c r="C420" s="502"/>
      <c r="D420" s="502"/>
      <c r="E420" s="502"/>
      <c r="F420" s="502"/>
      <c r="G420" s="502"/>
      <c r="H420" s="502"/>
      <c r="I420" s="502"/>
      <c r="J420" s="502"/>
      <c r="K420" s="502"/>
      <c r="L420" s="502"/>
      <c r="M420" s="502"/>
      <c r="N420" s="503"/>
    </row>
    <row r="421" spans="1:14" ht="11.25" hidden="1">
      <c r="A421" s="76"/>
      <c r="B421" s="76"/>
      <c r="C421" s="404"/>
      <c r="D421" s="90"/>
      <c r="E421" s="76"/>
      <c r="F421" s="76"/>
      <c r="G421" s="404"/>
      <c r="H421" s="76"/>
      <c r="I421" s="82"/>
      <c r="J421" s="76"/>
      <c r="K421" s="76"/>
      <c r="L421" s="76"/>
      <c r="M421" s="76"/>
      <c r="N421" s="76" t="s">
        <v>55</v>
      </c>
    </row>
    <row r="422" spans="1:14" ht="11.25" hidden="1">
      <c r="A422" s="501" t="s">
        <v>995</v>
      </c>
      <c r="B422" s="503"/>
      <c r="C422" s="405"/>
      <c r="D422" s="182"/>
      <c r="E422" s="78"/>
      <c r="F422" s="78"/>
      <c r="G422" s="405"/>
      <c r="H422" s="78"/>
      <c r="I422" s="183">
        <f>I419+I416+I409+I387</f>
        <v>577999.7</v>
      </c>
      <c r="J422" s="78"/>
      <c r="K422" s="78"/>
      <c r="L422" s="78"/>
      <c r="M422" s="78"/>
      <c r="N422" s="78" t="s">
        <v>55</v>
      </c>
    </row>
    <row r="423" spans="1:14" ht="11.25" hidden="1">
      <c r="A423" s="472" t="s">
        <v>1400</v>
      </c>
      <c r="B423" s="472"/>
      <c r="C423" s="472"/>
      <c r="D423" s="472"/>
      <c r="E423" s="472"/>
      <c r="F423" s="472"/>
      <c r="G423" s="472"/>
      <c r="H423" s="472"/>
      <c r="I423" s="472"/>
      <c r="J423" s="472"/>
      <c r="K423" s="472"/>
      <c r="L423" s="472"/>
      <c r="M423" s="472"/>
      <c r="N423" s="472"/>
    </row>
    <row r="424" spans="1:14" ht="11.25" hidden="1">
      <c r="A424" s="493" t="s">
        <v>143</v>
      </c>
      <c r="B424" s="494"/>
      <c r="C424" s="494"/>
      <c r="D424" s="494"/>
      <c r="E424" s="494"/>
      <c r="F424" s="494"/>
      <c r="G424" s="494"/>
      <c r="H424" s="494"/>
      <c r="I424" s="494"/>
      <c r="J424" s="494"/>
      <c r="K424" s="494"/>
      <c r="L424" s="494"/>
      <c r="M424" s="494"/>
      <c r="N424" s="495"/>
    </row>
    <row r="425" spans="1:14" ht="123.75" hidden="1">
      <c r="A425" s="22" t="s">
        <v>621</v>
      </c>
      <c r="B425" s="31" t="s">
        <v>294</v>
      </c>
      <c r="C425" s="31">
        <v>4560227</v>
      </c>
      <c r="D425" s="22" t="s">
        <v>996</v>
      </c>
      <c r="E425" s="31" t="s">
        <v>997</v>
      </c>
      <c r="F425" s="31" t="s">
        <v>998</v>
      </c>
      <c r="G425" s="31" t="s">
        <v>60</v>
      </c>
      <c r="H425" s="31">
        <v>1</v>
      </c>
      <c r="I425" s="185">
        <f>32201380.93/1000</f>
        <v>32201.38093</v>
      </c>
      <c r="J425" s="186">
        <v>0.3</v>
      </c>
      <c r="K425" s="31" t="s">
        <v>478</v>
      </c>
      <c r="L425" s="31" t="s">
        <v>999</v>
      </c>
      <c r="M425" s="31" t="s">
        <v>301</v>
      </c>
      <c r="N425" s="31" t="s">
        <v>55</v>
      </c>
    </row>
    <row r="426" spans="1:14" ht="123.75" hidden="1">
      <c r="A426" s="22" t="s">
        <v>621</v>
      </c>
      <c r="B426" s="31" t="s">
        <v>294</v>
      </c>
      <c r="C426" s="31">
        <v>4560227</v>
      </c>
      <c r="D426" s="22" t="s">
        <v>1000</v>
      </c>
      <c r="E426" s="31" t="s">
        <v>1001</v>
      </c>
      <c r="F426" s="31" t="s">
        <v>998</v>
      </c>
      <c r="G426" s="31" t="s">
        <v>60</v>
      </c>
      <c r="H426" s="31">
        <v>1</v>
      </c>
      <c r="I426" s="185">
        <f>23468599.38/1000</f>
        <v>23468.59938</v>
      </c>
      <c r="J426" s="186">
        <v>0.3</v>
      </c>
      <c r="K426" s="31" t="s">
        <v>478</v>
      </c>
      <c r="L426" s="31" t="s">
        <v>999</v>
      </c>
      <c r="M426" s="31" t="s">
        <v>301</v>
      </c>
      <c r="N426" s="31" t="s">
        <v>55</v>
      </c>
    </row>
    <row r="427" spans="1:14" ht="123.75" hidden="1">
      <c r="A427" s="22" t="s">
        <v>621</v>
      </c>
      <c r="B427" s="31" t="s">
        <v>294</v>
      </c>
      <c r="C427" s="31">
        <v>4560227</v>
      </c>
      <c r="D427" s="22" t="s">
        <v>1002</v>
      </c>
      <c r="E427" s="31" t="s">
        <v>1003</v>
      </c>
      <c r="F427" s="31" t="s">
        <v>998</v>
      </c>
      <c r="G427" s="31" t="s">
        <v>60</v>
      </c>
      <c r="H427" s="31">
        <v>1</v>
      </c>
      <c r="I427" s="185">
        <f>45756086.55/1000</f>
        <v>45756.08655</v>
      </c>
      <c r="J427" s="186">
        <v>0.3</v>
      </c>
      <c r="K427" s="31" t="s">
        <v>478</v>
      </c>
      <c r="L427" s="31" t="s">
        <v>999</v>
      </c>
      <c r="M427" s="31" t="s">
        <v>301</v>
      </c>
      <c r="N427" s="31" t="s">
        <v>55</v>
      </c>
    </row>
    <row r="428" spans="1:14" ht="45" hidden="1">
      <c r="A428" s="22" t="s">
        <v>315</v>
      </c>
      <c r="B428" s="31" t="s">
        <v>147</v>
      </c>
      <c r="C428" s="31">
        <v>7492060</v>
      </c>
      <c r="D428" s="22" t="s">
        <v>1004</v>
      </c>
      <c r="E428" s="31" t="s">
        <v>1005</v>
      </c>
      <c r="F428" s="31" t="s">
        <v>998</v>
      </c>
      <c r="G428" s="31" t="s">
        <v>1006</v>
      </c>
      <c r="H428" s="31">
        <v>5</v>
      </c>
      <c r="I428" s="185">
        <f>5590100.4/1000</f>
        <v>5590.1004</v>
      </c>
      <c r="J428" s="186">
        <v>0.3</v>
      </c>
      <c r="K428" s="31" t="s">
        <v>478</v>
      </c>
      <c r="L428" s="31" t="s">
        <v>999</v>
      </c>
      <c r="M428" s="31" t="s">
        <v>301</v>
      </c>
      <c r="N428" s="31" t="s">
        <v>55</v>
      </c>
    </row>
    <row r="429" spans="1:14" ht="78.75" hidden="1">
      <c r="A429" s="22" t="s">
        <v>631</v>
      </c>
      <c r="B429" s="31" t="s">
        <v>483</v>
      </c>
      <c r="C429" s="31">
        <v>7422090</v>
      </c>
      <c r="D429" s="22" t="s">
        <v>1007</v>
      </c>
      <c r="E429" s="31" t="s">
        <v>1008</v>
      </c>
      <c r="F429" s="31" t="s">
        <v>998</v>
      </c>
      <c r="G429" s="31" t="s">
        <v>1009</v>
      </c>
      <c r="H429" s="187">
        <f>9273</f>
        <v>9273</v>
      </c>
      <c r="I429" s="185">
        <f>3916346.85/1000</f>
        <v>3916.34685</v>
      </c>
      <c r="J429" s="186">
        <v>0.3</v>
      </c>
      <c r="K429" s="31" t="s">
        <v>478</v>
      </c>
      <c r="L429" s="31" t="s">
        <v>1010</v>
      </c>
      <c r="M429" s="31" t="s">
        <v>1011</v>
      </c>
      <c r="N429" s="31" t="s">
        <v>55</v>
      </c>
    </row>
    <row r="430" spans="1:14" ht="11.25" hidden="1">
      <c r="A430" s="496" t="s">
        <v>1012</v>
      </c>
      <c r="B430" s="497"/>
      <c r="C430" s="497"/>
      <c r="D430" s="497"/>
      <c r="E430" s="497"/>
      <c r="F430" s="497"/>
      <c r="G430" s="497"/>
      <c r="H430" s="498"/>
      <c r="I430" s="188">
        <f>SUM(I425:I429)</f>
        <v>110932.51410999999</v>
      </c>
      <c r="J430" s="186"/>
      <c r="K430" s="31"/>
      <c r="L430" s="31"/>
      <c r="M430" s="31"/>
      <c r="N430" s="31"/>
    </row>
    <row r="431" spans="1:14" ht="11.25" hidden="1">
      <c r="A431" s="493" t="s">
        <v>1013</v>
      </c>
      <c r="B431" s="494"/>
      <c r="C431" s="494"/>
      <c r="D431" s="494"/>
      <c r="E431" s="494"/>
      <c r="F431" s="494"/>
      <c r="G431" s="494"/>
      <c r="H431" s="494"/>
      <c r="I431" s="494"/>
      <c r="J431" s="494"/>
      <c r="K431" s="494"/>
      <c r="L431" s="494"/>
      <c r="M431" s="494"/>
      <c r="N431" s="495"/>
    </row>
    <row r="432" spans="1:14" ht="67.5" hidden="1">
      <c r="A432" s="22" t="s">
        <v>668</v>
      </c>
      <c r="B432" s="31" t="s">
        <v>718</v>
      </c>
      <c r="C432" s="31">
        <v>9314102</v>
      </c>
      <c r="D432" s="22" t="s">
        <v>1014</v>
      </c>
      <c r="E432" s="31" t="s">
        <v>1015</v>
      </c>
      <c r="F432" s="31" t="s">
        <v>998</v>
      </c>
      <c r="G432" s="31" t="s">
        <v>1009</v>
      </c>
      <c r="H432" s="31">
        <v>7</v>
      </c>
      <c r="I432" s="185">
        <f>6227468.92/1000</f>
        <v>6227.46892</v>
      </c>
      <c r="J432" s="186">
        <v>0.3</v>
      </c>
      <c r="K432" s="31" t="s">
        <v>245</v>
      </c>
      <c r="L432" s="31" t="s">
        <v>1016</v>
      </c>
      <c r="M432" s="31" t="s">
        <v>1011</v>
      </c>
      <c r="N432" s="31" t="s">
        <v>55</v>
      </c>
    </row>
    <row r="433" spans="1:14" ht="67.5" hidden="1">
      <c r="A433" s="22" t="s">
        <v>668</v>
      </c>
      <c r="B433" s="31" t="s">
        <v>718</v>
      </c>
      <c r="C433" s="31">
        <v>9314102</v>
      </c>
      <c r="D433" s="22" t="s">
        <v>1017</v>
      </c>
      <c r="E433" s="31" t="s">
        <v>1018</v>
      </c>
      <c r="F433" s="31" t="s">
        <v>998</v>
      </c>
      <c r="G433" s="31" t="s">
        <v>1009</v>
      </c>
      <c r="H433" s="31">
        <f>32</f>
        <v>32</v>
      </c>
      <c r="I433" s="185">
        <f>9508840.92/1000</f>
        <v>9508.84092</v>
      </c>
      <c r="J433" s="186">
        <v>0.3</v>
      </c>
      <c r="K433" s="31" t="s">
        <v>245</v>
      </c>
      <c r="L433" s="31" t="s">
        <v>1016</v>
      </c>
      <c r="M433" s="31" t="s">
        <v>1011</v>
      </c>
      <c r="N433" s="31" t="s">
        <v>55</v>
      </c>
    </row>
    <row r="434" spans="1:14" ht="67.5" hidden="1">
      <c r="A434" s="22" t="s">
        <v>668</v>
      </c>
      <c r="B434" s="31" t="s">
        <v>718</v>
      </c>
      <c r="C434" s="31">
        <v>9314102</v>
      </c>
      <c r="D434" s="22" t="s">
        <v>1019</v>
      </c>
      <c r="E434" s="31" t="s">
        <v>1020</v>
      </c>
      <c r="F434" s="31" t="s">
        <v>998</v>
      </c>
      <c r="G434" s="31" t="s">
        <v>1009</v>
      </c>
      <c r="H434" s="31">
        <v>11</v>
      </c>
      <c r="I434" s="185">
        <f>5723690.16/1000</f>
        <v>5723.69016</v>
      </c>
      <c r="J434" s="186">
        <v>0.3</v>
      </c>
      <c r="K434" s="31" t="s">
        <v>245</v>
      </c>
      <c r="L434" s="31" t="s">
        <v>1016</v>
      </c>
      <c r="M434" s="31" t="s">
        <v>1011</v>
      </c>
      <c r="N434" s="31" t="s">
        <v>55</v>
      </c>
    </row>
    <row r="435" spans="1:14" ht="45" hidden="1">
      <c r="A435" s="22" t="s">
        <v>650</v>
      </c>
      <c r="B435" s="31" t="s">
        <v>1021</v>
      </c>
      <c r="C435" s="31">
        <v>6022020</v>
      </c>
      <c r="D435" s="22" t="s">
        <v>1022</v>
      </c>
      <c r="E435" s="31" t="s">
        <v>1023</v>
      </c>
      <c r="F435" s="31" t="s">
        <v>998</v>
      </c>
      <c r="G435" s="31" t="s">
        <v>1024</v>
      </c>
      <c r="H435" s="31">
        <v>1</v>
      </c>
      <c r="I435" s="185">
        <f>249964/1000</f>
        <v>249.964</v>
      </c>
      <c r="J435" s="31" t="s">
        <v>55</v>
      </c>
      <c r="K435" s="31" t="s">
        <v>245</v>
      </c>
      <c r="L435" s="31" t="s">
        <v>281</v>
      </c>
      <c r="M435" s="31" t="s">
        <v>1025</v>
      </c>
      <c r="N435" s="31" t="s">
        <v>55</v>
      </c>
    </row>
    <row r="436" spans="1:14" ht="67.5" hidden="1">
      <c r="A436" s="22" t="s">
        <v>673</v>
      </c>
      <c r="B436" s="31" t="s">
        <v>311</v>
      </c>
      <c r="C436" s="31">
        <v>7422090</v>
      </c>
      <c r="D436" s="22" t="s">
        <v>1026</v>
      </c>
      <c r="E436" s="31" t="s">
        <v>1027</v>
      </c>
      <c r="F436" s="31" t="s">
        <v>998</v>
      </c>
      <c r="G436" s="31" t="s">
        <v>1009</v>
      </c>
      <c r="H436" s="31">
        <v>21</v>
      </c>
      <c r="I436" s="185">
        <f>431172/1000</f>
        <v>431.172</v>
      </c>
      <c r="J436" s="31" t="s">
        <v>55</v>
      </c>
      <c r="K436" s="31" t="s">
        <v>226</v>
      </c>
      <c r="L436" s="31" t="s">
        <v>237</v>
      </c>
      <c r="M436" s="31" t="s">
        <v>1028</v>
      </c>
      <c r="N436" s="31" t="s">
        <v>55</v>
      </c>
    </row>
    <row r="437" spans="1:14" ht="56.25" hidden="1">
      <c r="A437" s="22" t="s">
        <v>621</v>
      </c>
      <c r="B437" s="31" t="s">
        <v>506</v>
      </c>
      <c r="C437" s="31">
        <v>4540348</v>
      </c>
      <c r="D437" s="22" t="s">
        <v>1029</v>
      </c>
      <c r="E437" s="31" t="s">
        <v>1030</v>
      </c>
      <c r="F437" s="31" t="s">
        <v>998</v>
      </c>
      <c r="G437" s="31" t="s">
        <v>1031</v>
      </c>
      <c r="H437" s="31">
        <v>147</v>
      </c>
      <c r="I437" s="185">
        <f>3484800/1000</f>
        <v>3484.8</v>
      </c>
      <c r="J437" s="186">
        <v>0.3</v>
      </c>
      <c r="K437" s="31" t="s">
        <v>226</v>
      </c>
      <c r="L437" s="31" t="s">
        <v>237</v>
      </c>
      <c r="M437" s="31" t="s">
        <v>1011</v>
      </c>
      <c r="N437" s="31" t="s">
        <v>55</v>
      </c>
    </row>
    <row r="438" spans="1:14" ht="67.5" hidden="1">
      <c r="A438" s="22" t="s">
        <v>673</v>
      </c>
      <c r="B438" s="31" t="s">
        <v>311</v>
      </c>
      <c r="C438" s="31">
        <v>7422090</v>
      </c>
      <c r="D438" s="22" t="s">
        <v>1032</v>
      </c>
      <c r="E438" s="31" t="s">
        <v>1027</v>
      </c>
      <c r="F438" s="31" t="s">
        <v>998</v>
      </c>
      <c r="G438" s="31" t="s">
        <v>1009</v>
      </c>
      <c r="H438" s="31">
        <v>21</v>
      </c>
      <c r="I438" s="185">
        <f>207240.74/1000</f>
        <v>207.24074</v>
      </c>
      <c r="J438" s="31" t="s">
        <v>55</v>
      </c>
      <c r="K438" s="31" t="s">
        <v>226</v>
      </c>
      <c r="L438" s="31" t="s">
        <v>234</v>
      </c>
      <c r="M438" s="31" t="s">
        <v>581</v>
      </c>
      <c r="N438" s="31" t="s">
        <v>55</v>
      </c>
    </row>
    <row r="439" spans="1:14" ht="67.5" hidden="1">
      <c r="A439" s="22" t="s">
        <v>662</v>
      </c>
      <c r="B439" s="31" t="s">
        <v>362</v>
      </c>
      <c r="C439" s="31">
        <v>4560227</v>
      </c>
      <c r="D439" s="22" t="s">
        <v>1033</v>
      </c>
      <c r="E439" s="31" t="s">
        <v>1034</v>
      </c>
      <c r="F439" s="31" t="s">
        <v>998</v>
      </c>
      <c r="G439" s="31" t="s">
        <v>1009</v>
      </c>
      <c r="H439" s="31">
        <v>450</v>
      </c>
      <c r="I439" s="185">
        <f>10125000/1000</f>
        <v>10125</v>
      </c>
      <c r="J439" s="186">
        <v>0.3</v>
      </c>
      <c r="K439" s="31" t="s">
        <v>233</v>
      </c>
      <c r="L439" s="31" t="s">
        <v>237</v>
      </c>
      <c r="M439" s="31" t="s">
        <v>1011</v>
      </c>
      <c r="N439" s="31" t="s">
        <v>55</v>
      </c>
    </row>
    <row r="440" spans="1:14" ht="56.25" hidden="1">
      <c r="A440" s="22" t="s">
        <v>172</v>
      </c>
      <c r="B440" s="31" t="s">
        <v>386</v>
      </c>
      <c r="C440" s="31">
        <v>4560227</v>
      </c>
      <c r="D440" s="22" t="s">
        <v>1035</v>
      </c>
      <c r="E440" s="31" t="s">
        <v>1036</v>
      </c>
      <c r="F440" s="31" t="s">
        <v>998</v>
      </c>
      <c r="G440" s="31" t="s">
        <v>1009</v>
      </c>
      <c r="H440" s="31">
        <v>5</v>
      </c>
      <c r="I440" s="185">
        <f>2295000/1000</f>
        <v>2295</v>
      </c>
      <c r="J440" s="186">
        <v>0.3</v>
      </c>
      <c r="K440" s="31" t="s">
        <v>233</v>
      </c>
      <c r="L440" s="31" t="s">
        <v>237</v>
      </c>
      <c r="M440" s="31" t="s">
        <v>1011</v>
      </c>
      <c r="N440" s="31" t="s">
        <v>55</v>
      </c>
    </row>
    <row r="441" spans="1:14" ht="112.5" hidden="1">
      <c r="A441" s="22" t="s">
        <v>1037</v>
      </c>
      <c r="B441" s="31" t="s">
        <v>785</v>
      </c>
      <c r="C441" s="31">
        <v>4560227</v>
      </c>
      <c r="D441" s="22" t="s">
        <v>1038</v>
      </c>
      <c r="E441" s="31" t="s">
        <v>1039</v>
      </c>
      <c r="F441" s="31" t="s">
        <v>998</v>
      </c>
      <c r="G441" s="31" t="s">
        <v>1009</v>
      </c>
      <c r="H441" s="31">
        <v>1</v>
      </c>
      <c r="I441" s="185">
        <f>147184.36/1000</f>
        <v>147.18436</v>
      </c>
      <c r="J441" s="31" t="s">
        <v>55</v>
      </c>
      <c r="K441" s="31" t="s">
        <v>233</v>
      </c>
      <c r="L441" s="31" t="s">
        <v>269</v>
      </c>
      <c r="M441" s="31" t="s">
        <v>581</v>
      </c>
      <c r="N441" s="31" t="s">
        <v>55</v>
      </c>
    </row>
    <row r="442" spans="1:14" ht="45" hidden="1">
      <c r="A442" s="22" t="s">
        <v>650</v>
      </c>
      <c r="B442" s="31" t="s">
        <v>1021</v>
      </c>
      <c r="C442" s="31">
        <v>6022020</v>
      </c>
      <c r="D442" s="22" t="s">
        <v>55</v>
      </c>
      <c r="E442" s="31" t="s">
        <v>1023</v>
      </c>
      <c r="F442" s="31" t="s">
        <v>998</v>
      </c>
      <c r="G442" s="31" t="s">
        <v>1024</v>
      </c>
      <c r="H442" s="31">
        <v>1</v>
      </c>
      <c r="I442" s="185">
        <f>228769.5/1000</f>
        <v>228.7695</v>
      </c>
      <c r="J442" s="31" t="s">
        <v>55</v>
      </c>
      <c r="K442" s="31" t="s">
        <v>233</v>
      </c>
      <c r="L442" s="31" t="s">
        <v>234</v>
      </c>
      <c r="M442" s="31" t="s">
        <v>1025</v>
      </c>
      <c r="N442" s="31" t="s">
        <v>55</v>
      </c>
    </row>
    <row r="443" spans="1:14" ht="56.25" hidden="1">
      <c r="A443" s="22" t="s">
        <v>602</v>
      </c>
      <c r="B443" s="31" t="s">
        <v>798</v>
      </c>
      <c r="C443" s="31">
        <v>4560227</v>
      </c>
      <c r="D443" s="22" t="s">
        <v>55</v>
      </c>
      <c r="E443" s="31" t="s">
        <v>1040</v>
      </c>
      <c r="F443" s="31" t="s">
        <v>998</v>
      </c>
      <c r="G443" s="31" t="s">
        <v>1024</v>
      </c>
      <c r="H443" s="31">
        <v>1</v>
      </c>
      <c r="I443" s="185">
        <f>31620443.92/1000</f>
        <v>31620.44392</v>
      </c>
      <c r="J443" s="186">
        <v>0.3</v>
      </c>
      <c r="K443" s="31" t="s">
        <v>233</v>
      </c>
      <c r="L443" s="31" t="s">
        <v>237</v>
      </c>
      <c r="M443" s="31" t="s">
        <v>479</v>
      </c>
      <c r="N443" s="31" t="s">
        <v>55</v>
      </c>
    </row>
    <row r="444" spans="1:14" ht="56.25" hidden="1">
      <c r="A444" s="22" t="s">
        <v>602</v>
      </c>
      <c r="B444" s="31" t="s">
        <v>798</v>
      </c>
      <c r="C444" s="31">
        <v>4560227</v>
      </c>
      <c r="D444" s="22" t="s">
        <v>55</v>
      </c>
      <c r="E444" s="31" t="s">
        <v>1041</v>
      </c>
      <c r="F444" s="31" t="s">
        <v>998</v>
      </c>
      <c r="G444" s="31" t="s">
        <v>1024</v>
      </c>
      <c r="H444" s="31">
        <v>1</v>
      </c>
      <c r="I444" s="185">
        <f>31620443.91/1000</f>
        <v>31620.44391</v>
      </c>
      <c r="J444" s="186">
        <v>0.3</v>
      </c>
      <c r="K444" s="31" t="s">
        <v>233</v>
      </c>
      <c r="L444" s="31" t="s">
        <v>237</v>
      </c>
      <c r="M444" s="31" t="s">
        <v>479</v>
      </c>
      <c r="N444" s="31" t="s">
        <v>55</v>
      </c>
    </row>
    <row r="445" spans="1:14" ht="11.25" hidden="1">
      <c r="A445" s="496" t="s">
        <v>1042</v>
      </c>
      <c r="B445" s="497"/>
      <c r="C445" s="497"/>
      <c r="D445" s="497"/>
      <c r="E445" s="497"/>
      <c r="F445" s="497"/>
      <c r="G445" s="497"/>
      <c r="H445" s="498"/>
      <c r="I445" s="188">
        <f>SUM(I432:I444)</f>
        <v>101870.01843</v>
      </c>
      <c r="J445" s="186"/>
      <c r="K445" s="31"/>
      <c r="L445" s="31"/>
      <c r="M445" s="31"/>
      <c r="N445" s="31"/>
    </row>
    <row r="446" spans="1:14" ht="11.25" hidden="1">
      <c r="A446" s="493" t="s">
        <v>1043</v>
      </c>
      <c r="B446" s="494"/>
      <c r="C446" s="494"/>
      <c r="D446" s="494"/>
      <c r="E446" s="494"/>
      <c r="F446" s="494"/>
      <c r="G446" s="494"/>
      <c r="H446" s="494"/>
      <c r="I446" s="494"/>
      <c r="J446" s="494"/>
      <c r="K446" s="494"/>
      <c r="L446" s="494"/>
      <c r="M446" s="494"/>
      <c r="N446" s="495"/>
    </row>
    <row r="447" spans="1:14" ht="78.75" hidden="1">
      <c r="A447" s="22" t="s">
        <v>631</v>
      </c>
      <c r="B447" s="31" t="s">
        <v>483</v>
      </c>
      <c r="C447" s="31">
        <v>7422090</v>
      </c>
      <c r="D447" s="22" t="s">
        <v>55</v>
      </c>
      <c r="E447" s="31" t="s">
        <v>1008</v>
      </c>
      <c r="F447" s="31" t="s">
        <v>998</v>
      </c>
      <c r="G447" s="31" t="s">
        <v>1009</v>
      </c>
      <c r="H447" s="187">
        <f>9273</f>
        <v>9273</v>
      </c>
      <c r="I447" s="185">
        <f>5482.9</f>
        <v>5482.9</v>
      </c>
      <c r="J447" s="186">
        <v>0.3</v>
      </c>
      <c r="K447" s="31" t="s">
        <v>510</v>
      </c>
      <c r="L447" s="31" t="s">
        <v>237</v>
      </c>
      <c r="M447" s="31" t="s">
        <v>1011</v>
      </c>
      <c r="N447" s="31" t="s">
        <v>55</v>
      </c>
    </row>
    <row r="448" spans="1:14" ht="56.25" hidden="1">
      <c r="A448" s="22" t="s">
        <v>760</v>
      </c>
      <c r="B448" s="31" t="s">
        <v>386</v>
      </c>
      <c r="C448" s="31">
        <v>4560227</v>
      </c>
      <c r="D448" s="22" t="s">
        <v>55</v>
      </c>
      <c r="E448" s="31" t="s">
        <v>1044</v>
      </c>
      <c r="F448" s="31" t="s">
        <v>998</v>
      </c>
      <c r="G448" s="31" t="s">
        <v>1009</v>
      </c>
      <c r="H448" s="187">
        <v>3</v>
      </c>
      <c r="I448" s="185">
        <f>646.7</f>
        <v>646.7</v>
      </c>
      <c r="J448" s="186">
        <v>0.3</v>
      </c>
      <c r="K448" s="31" t="s">
        <v>281</v>
      </c>
      <c r="L448" s="31" t="s">
        <v>237</v>
      </c>
      <c r="M448" s="31" t="s">
        <v>1011</v>
      </c>
      <c r="N448" s="31"/>
    </row>
    <row r="449" spans="1:14" ht="45" hidden="1">
      <c r="A449" s="22" t="s">
        <v>650</v>
      </c>
      <c r="B449" s="31" t="s">
        <v>1021</v>
      </c>
      <c r="C449" s="31">
        <v>6022020</v>
      </c>
      <c r="D449" s="22" t="s">
        <v>55</v>
      </c>
      <c r="E449" s="31" t="s">
        <v>1023</v>
      </c>
      <c r="F449" s="31" t="s">
        <v>998</v>
      </c>
      <c r="G449" s="31" t="s">
        <v>1024</v>
      </c>
      <c r="H449" s="31">
        <v>1</v>
      </c>
      <c r="I449" s="185">
        <f>425.4</f>
        <v>425.4</v>
      </c>
      <c r="J449" s="31" t="s">
        <v>55</v>
      </c>
      <c r="K449" s="31" t="s">
        <v>467</v>
      </c>
      <c r="L449" s="31" t="s">
        <v>237</v>
      </c>
      <c r="M449" s="31" t="s">
        <v>1025</v>
      </c>
      <c r="N449" s="31" t="s">
        <v>55</v>
      </c>
    </row>
    <row r="450" spans="1:14" ht="67.5" hidden="1">
      <c r="A450" s="22" t="s">
        <v>673</v>
      </c>
      <c r="B450" s="31" t="s">
        <v>311</v>
      </c>
      <c r="C450" s="31">
        <v>7422090</v>
      </c>
      <c r="D450" s="22" t="s">
        <v>55</v>
      </c>
      <c r="E450" s="31" t="s">
        <v>1027</v>
      </c>
      <c r="F450" s="31" t="s">
        <v>998</v>
      </c>
      <c r="G450" s="31" t="s">
        <v>1009</v>
      </c>
      <c r="H450" s="31">
        <v>21</v>
      </c>
      <c r="I450" s="185">
        <f>215586/1000</f>
        <v>215.586</v>
      </c>
      <c r="J450" s="31" t="s">
        <v>55</v>
      </c>
      <c r="K450" s="31" t="s">
        <v>467</v>
      </c>
      <c r="L450" s="31" t="s">
        <v>237</v>
      </c>
      <c r="M450" s="31" t="s">
        <v>581</v>
      </c>
      <c r="N450" s="31" t="s">
        <v>55</v>
      </c>
    </row>
    <row r="451" spans="1:14" ht="11.25" hidden="1">
      <c r="A451" s="496" t="s">
        <v>1045</v>
      </c>
      <c r="B451" s="497"/>
      <c r="C451" s="497"/>
      <c r="D451" s="497"/>
      <c r="E451" s="497"/>
      <c r="F451" s="497"/>
      <c r="G451" s="497"/>
      <c r="H451" s="498"/>
      <c r="I451" s="188">
        <f>SUM(I447:I450)</f>
        <v>6770.585999999999</v>
      </c>
      <c r="J451" s="186"/>
      <c r="K451" s="31"/>
      <c r="L451" s="31"/>
      <c r="M451" s="31"/>
      <c r="N451" s="31"/>
    </row>
    <row r="452" spans="1:14" ht="11.25" hidden="1">
      <c r="A452" s="496" t="s">
        <v>420</v>
      </c>
      <c r="B452" s="497"/>
      <c r="C452" s="497"/>
      <c r="D452" s="497"/>
      <c r="E452" s="497"/>
      <c r="F452" s="497"/>
      <c r="G452" s="497"/>
      <c r="H452" s="498"/>
      <c r="I452" s="188">
        <f>I451+I445+I430</f>
        <v>219573.11854</v>
      </c>
      <c r="J452" s="31"/>
      <c r="K452" s="31"/>
      <c r="L452" s="31"/>
      <c r="M452" s="31"/>
      <c r="N452" s="31"/>
    </row>
    <row r="453" spans="1:14" ht="11.25" hidden="1">
      <c r="A453" s="472" t="s">
        <v>1061</v>
      </c>
      <c r="B453" s="472"/>
      <c r="C453" s="472"/>
      <c r="D453" s="472"/>
      <c r="E453" s="472"/>
      <c r="F453" s="472"/>
      <c r="G453" s="472"/>
      <c r="H453" s="472"/>
      <c r="I453" s="472"/>
      <c r="J453" s="472"/>
      <c r="K453" s="472"/>
      <c r="L453" s="472"/>
      <c r="M453" s="472"/>
      <c r="N453" s="472"/>
    </row>
    <row r="454" spans="1:14" ht="67.5" hidden="1">
      <c r="A454" s="189" t="s">
        <v>1046</v>
      </c>
      <c r="B454" s="189" t="s">
        <v>1047</v>
      </c>
      <c r="C454" s="189">
        <v>4560227</v>
      </c>
      <c r="D454" s="189">
        <v>1</v>
      </c>
      <c r="E454" s="189" t="s">
        <v>1048</v>
      </c>
      <c r="F454" s="189" t="s">
        <v>1049</v>
      </c>
      <c r="G454" s="189" t="s">
        <v>1050</v>
      </c>
      <c r="H454" s="189">
        <v>710</v>
      </c>
      <c r="I454" s="189">
        <v>400</v>
      </c>
      <c r="J454" s="189"/>
      <c r="K454" s="190">
        <v>40878</v>
      </c>
      <c r="L454" s="190">
        <v>40969</v>
      </c>
      <c r="M454" s="189" t="s">
        <v>581</v>
      </c>
      <c r="N454" s="189" t="s">
        <v>1051</v>
      </c>
    </row>
    <row r="455" spans="1:14" ht="67.5" hidden="1">
      <c r="A455" s="191" t="s">
        <v>1052</v>
      </c>
      <c r="B455" s="192" t="s">
        <v>1047</v>
      </c>
      <c r="C455" s="192">
        <v>910030</v>
      </c>
      <c r="D455" s="192">
        <v>2</v>
      </c>
      <c r="E455" s="192" t="s">
        <v>1053</v>
      </c>
      <c r="F455" s="192" t="s">
        <v>1053</v>
      </c>
      <c r="G455" s="192" t="s">
        <v>1054</v>
      </c>
      <c r="H455" s="192">
        <v>18036</v>
      </c>
      <c r="I455" s="192">
        <v>576</v>
      </c>
      <c r="J455" s="192" t="s">
        <v>1055</v>
      </c>
      <c r="K455" s="193">
        <v>40969</v>
      </c>
      <c r="L455" s="193">
        <v>41244</v>
      </c>
      <c r="M455" s="194" t="s">
        <v>1056</v>
      </c>
      <c r="N455" s="192" t="s">
        <v>1051</v>
      </c>
    </row>
    <row r="456" spans="1:14" ht="78.75" hidden="1">
      <c r="A456" s="195" t="s">
        <v>1057</v>
      </c>
      <c r="B456" s="189" t="s">
        <v>1047</v>
      </c>
      <c r="C456" s="189"/>
      <c r="D456" s="189">
        <v>3</v>
      </c>
      <c r="E456" s="189" t="s">
        <v>1058</v>
      </c>
      <c r="F456" s="189" t="s">
        <v>1059</v>
      </c>
      <c r="G456" s="189" t="s">
        <v>1054</v>
      </c>
      <c r="H456" s="189">
        <v>526</v>
      </c>
      <c r="I456" s="189">
        <v>227</v>
      </c>
      <c r="J456" s="189"/>
      <c r="K456" s="190">
        <v>41000</v>
      </c>
      <c r="L456" s="190">
        <v>41061</v>
      </c>
      <c r="M456" s="189" t="s">
        <v>581</v>
      </c>
      <c r="N456" s="189"/>
    </row>
    <row r="457" spans="1:14" ht="67.5" hidden="1">
      <c r="A457" s="195" t="s">
        <v>1052</v>
      </c>
      <c r="B457" s="189" t="s">
        <v>1047</v>
      </c>
      <c r="C457" s="189">
        <v>4560227</v>
      </c>
      <c r="D457" s="189">
        <v>4</v>
      </c>
      <c r="E457" s="189" t="s">
        <v>805</v>
      </c>
      <c r="F457" s="189" t="s">
        <v>805</v>
      </c>
      <c r="G457" s="189" t="s">
        <v>1060</v>
      </c>
      <c r="H457" s="189">
        <v>491</v>
      </c>
      <c r="I457" s="189">
        <v>1048</v>
      </c>
      <c r="J457" s="189" t="s">
        <v>1055</v>
      </c>
      <c r="K457" s="190">
        <v>41000</v>
      </c>
      <c r="L457" s="190">
        <v>41244</v>
      </c>
      <c r="M457" s="189" t="s">
        <v>1056</v>
      </c>
      <c r="N457" s="189"/>
    </row>
    <row r="458" spans="1:14" ht="11.25" hidden="1">
      <c r="A458" s="76" t="s">
        <v>1062</v>
      </c>
      <c r="B458" s="76"/>
      <c r="C458" s="404"/>
      <c r="D458" s="76"/>
      <c r="E458" s="76"/>
      <c r="F458" s="76"/>
      <c r="G458" s="404"/>
      <c r="H458" s="76"/>
      <c r="I458" s="76">
        <f>SUM(I454:I457)</f>
        <v>2251</v>
      </c>
      <c r="J458" s="76"/>
      <c r="K458" s="76"/>
      <c r="L458" s="76"/>
      <c r="M458" s="76"/>
      <c r="N458" s="76"/>
    </row>
    <row r="459" spans="1:14" ht="11.25" hidden="1">
      <c r="A459" s="489" t="s">
        <v>1063</v>
      </c>
      <c r="B459" s="471"/>
      <c r="C459" s="471"/>
      <c r="D459" s="471"/>
      <c r="E459" s="471"/>
      <c r="F459" s="471"/>
      <c r="G459" s="471"/>
      <c r="H459" s="471"/>
      <c r="I459" s="471"/>
      <c r="J459" s="471"/>
      <c r="K459" s="471"/>
      <c r="L459" s="471"/>
      <c r="M459" s="471"/>
      <c r="N459" s="490"/>
    </row>
    <row r="460" spans="1:14" ht="11.25" hidden="1">
      <c r="A460" s="445" t="s">
        <v>554</v>
      </c>
      <c r="B460" s="437"/>
      <c r="C460" s="437"/>
      <c r="D460" s="437"/>
      <c r="E460" s="437"/>
      <c r="F460" s="437"/>
      <c r="G460" s="437"/>
      <c r="H460" s="437"/>
      <c r="I460" s="437"/>
      <c r="J460" s="437"/>
      <c r="K460" s="437"/>
      <c r="L460" s="437"/>
      <c r="M460" s="437"/>
      <c r="N460" s="437"/>
    </row>
    <row r="461" spans="1:14" ht="56.25" hidden="1">
      <c r="A461" s="76" t="s">
        <v>1064</v>
      </c>
      <c r="B461" s="76" t="s">
        <v>147</v>
      </c>
      <c r="C461" s="404">
        <v>7492060</v>
      </c>
      <c r="D461" s="97" t="s">
        <v>1065</v>
      </c>
      <c r="E461" s="96" t="s">
        <v>1066</v>
      </c>
      <c r="F461" s="76" t="s">
        <v>1067</v>
      </c>
      <c r="G461" s="404" t="s">
        <v>1024</v>
      </c>
      <c r="H461" s="76">
        <v>1</v>
      </c>
      <c r="I461" s="82">
        <v>894.42</v>
      </c>
      <c r="J461" s="77">
        <v>0.3</v>
      </c>
      <c r="K461" s="90" t="s">
        <v>1068</v>
      </c>
      <c r="L461" s="90" t="s">
        <v>1069</v>
      </c>
      <c r="M461" s="76" t="s">
        <v>301</v>
      </c>
      <c r="N461" s="76"/>
    </row>
    <row r="462" spans="1:14" ht="101.25" hidden="1">
      <c r="A462" s="76" t="s">
        <v>621</v>
      </c>
      <c r="B462" s="76" t="s">
        <v>1070</v>
      </c>
      <c r="C462" s="404">
        <v>4560227</v>
      </c>
      <c r="D462" s="97" t="s">
        <v>1071</v>
      </c>
      <c r="E462" s="96" t="s">
        <v>1072</v>
      </c>
      <c r="F462" s="76" t="s">
        <v>1067</v>
      </c>
      <c r="G462" s="404" t="s">
        <v>1024</v>
      </c>
      <c r="H462" s="76">
        <v>1</v>
      </c>
      <c r="I462" s="82">
        <v>31788.88</v>
      </c>
      <c r="J462" s="77">
        <v>0.3</v>
      </c>
      <c r="K462" s="90" t="s">
        <v>1068</v>
      </c>
      <c r="L462" s="90" t="s">
        <v>1069</v>
      </c>
      <c r="M462" s="76" t="s">
        <v>301</v>
      </c>
      <c r="N462" s="76"/>
    </row>
    <row r="463" spans="1:14" ht="101.25" hidden="1">
      <c r="A463" s="76" t="s">
        <v>621</v>
      </c>
      <c r="B463" s="76" t="s">
        <v>1070</v>
      </c>
      <c r="C463" s="404">
        <v>4560227</v>
      </c>
      <c r="D463" s="97" t="s">
        <v>1073</v>
      </c>
      <c r="E463" s="96" t="s">
        <v>1074</v>
      </c>
      <c r="F463" s="76" t="s">
        <v>1067</v>
      </c>
      <c r="G463" s="404" t="s">
        <v>1024</v>
      </c>
      <c r="H463" s="76">
        <v>1</v>
      </c>
      <c r="I463" s="82">
        <v>49998.65</v>
      </c>
      <c r="J463" s="77">
        <v>0.3</v>
      </c>
      <c r="K463" s="90" t="s">
        <v>1068</v>
      </c>
      <c r="L463" s="90" t="s">
        <v>1069</v>
      </c>
      <c r="M463" s="76" t="s">
        <v>301</v>
      </c>
      <c r="N463" s="76"/>
    </row>
    <row r="464" spans="1:14" ht="101.25" hidden="1">
      <c r="A464" s="76" t="s">
        <v>621</v>
      </c>
      <c r="B464" s="76" t="s">
        <v>1070</v>
      </c>
      <c r="C464" s="404">
        <v>4560227</v>
      </c>
      <c r="D464" s="97" t="s">
        <v>1075</v>
      </c>
      <c r="E464" s="96" t="s">
        <v>1076</v>
      </c>
      <c r="F464" s="76" t="s">
        <v>1067</v>
      </c>
      <c r="G464" s="404" t="s">
        <v>1024</v>
      </c>
      <c r="H464" s="76">
        <v>1</v>
      </c>
      <c r="I464" s="109">
        <v>24308.08</v>
      </c>
      <c r="J464" s="77">
        <v>0.3</v>
      </c>
      <c r="K464" s="90" t="s">
        <v>1068</v>
      </c>
      <c r="L464" s="90" t="s">
        <v>1069</v>
      </c>
      <c r="M464" s="76" t="s">
        <v>301</v>
      </c>
      <c r="N464" s="196"/>
    </row>
    <row r="465" spans="1:14" ht="67.5" hidden="1">
      <c r="A465" s="83" t="s">
        <v>631</v>
      </c>
      <c r="B465" s="76" t="s">
        <v>483</v>
      </c>
      <c r="C465" s="409">
        <v>7422090</v>
      </c>
      <c r="D465" s="97" t="s">
        <v>1077</v>
      </c>
      <c r="E465" s="76" t="s">
        <v>1078</v>
      </c>
      <c r="F465" s="76" t="s">
        <v>1067</v>
      </c>
      <c r="G465" s="404" t="s">
        <v>1024</v>
      </c>
      <c r="H465" s="196">
        <v>1</v>
      </c>
      <c r="I465" s="109">
        <v>4649.82</v>
      </c>
      <c r="J465" s="77">
        <v>0.3</v>
      </c>
      <c r="K465" s="90" t="s">
        <v>1068</v>
      </c>
      <c r="L465" s="197" t="s">
        <v>1079</v>
      </c>
      <c r="M465" s="76" t="s">
        <v>301</v>
      </c>
      <c r="N465" s="196"/>
    </row>
    <row r="466" spans="1:14" ht="33.75" hidden="1">
      <c r="A466" s="83" t="s">
        <v>631</v>
      </c>
      <c r="B466" s="76" t="s">
        <v>803</v>
      </c>
      <c r="C466" s="196">
        <v>7493090</v>
      </c>
      <c r="D466" s="97" t="s">
        <v>1080</v>
      </c>
      <c r="E466" s="198" t="s">
        <v>1081</v>
      </c>
      <c r="F466" s="76" t="s">
        <v>1067</v>
      </c>
      <c r="G466" s="404" t="s">
        <v>1024</v>
      </c>
      <c r="H466" s="83">
        <v>1</v>
      </c>
      <c r="I466" s="109">
        <v>171.63</v>
      </c>
      <c r="J466" s="76" t="s">
        <v>1082</v>
      </c>
      <c r="K466" s="90" t="s">
        <v>1068</v>
      </c>
      <c r="L466" s="197" t="s">
        <v>1083</v>
      </c>
      <c r="M466" s="83" t="s">
        <v>581</v>
      </c>
      <c r="N466" s="196"/>
    </row>
    <row r="467" spans="1:14" ht="45" hidden="1">
      <c r="A467" s="196" t="s">
        <v>668</v>
      </c>
      <c r="B467" s="76" t="s">
        <v>718</v>
      </c>
      <c r="C467" s="196">
        <v>9314102</v>
      </c>
      <c r="D467" s="97" t="s">
        <v>1084</v>
      </c>
      <c r="E467" s="96" t="s">
        <v>1085</v>
      </c>
      <c r="F467" s="76" t="s">
        <v>1067</v>
      </c>
      <c r="G467" s="404" t="s">
        <v>1086</v>
      </c>
      <c r="H467" s="199">
        <v>20</v>
      </c>
      <c r="I467" s="200">
        <v>10000</v>
      </c>
      <c r="J467" s="77">
        <v>0.3</v>
      </c>
      <c r="K467" s="90" t="s">
        <v>1068</v>
      </c>
      <c r="L467" s="197" t="s">
        <v>1087</v>
      </c>
      <c r="M467" s="76" t="s">
        <v>301</v>
      </c>
      <c r="N467" s="196"/>
    </row>
    <row r="468" spans="1:14" ht="45" hidden="1">
      <c r="A468" s="196" t="s">
        <v>1088</v>
      </c>
      <c r="B468" s="76" t="s">
        <v>718</v>
      </c>
      <c r="C468" s="196">
        <v>9314102</v>
      </c>
      <c r="D468" s="97" t="s">
        <v>1089</v>
      </c>
      <c r="E468" s="96" t="s">
        <v>1090</v>
      </c>
      <c r="F468" s="76" t="s">
        <v>1067</v>
      </c>
      <c r="G468" s="404" t="s">
        <v>1086</v>
      </c>
      <c r="H468" s="199">
        <v>36</v>
      </c>
      <c r="I468" s="200">
        <v>9779.99</v>
      </c>
      <c r="J468" s="77">
        <v>0.3</v>
      </c>
      <c r="K468" s="90" t="s">
        <v>1068</v>
      </c>
      <c r="L468" s="197" t="s">
        <v>1087</v>
      </c>
      <c r="M468" s="76" t="s">
        <v>301</v>
      </c>
      <c r="N468" s="196"/>
    </row>
    <row r="469" spans="1:14" ht="45" hidden="1">
      <c r="A469" s="196" t="s">
        <v>1091</v>
      </c>
      <c r="B469" s="76" t="s">
        <v>718</v>
      </c>
      <c r="C469" s="196">
        <v>9314102</v>
      </c>
      <c r="D469" s="97" t="s">
        <v>1092</v>
      </c>
      <c r="E469" s="96" t="s">
        <v>1093</v>
      </c>
      <c r="F469" s="76" t="s">
        <v>1067</v>
      </c>
      <c r="G469" s="404" t="s">
        <v>1086</v>
      </c>
      <c r="H469" s="199">
        <v>42</v>
      </c>
      <c r="I469" s="200">
        <v>9475.51</v>
      </c>
      <c r="J469" s="77">
        <v>0.3</v>
      </c>
      <c r="K469" s="90" t="s">
        <v>1068</v>
      </c>
      <c r="L469" s="197" t="s">
        <v>1087</v>
      </c>
      <c r="M469" s="76" t="s">
        <v>301</v>
      </c>
      <c r="N469" s="196"/>
    </row>
    <row r="470" spans="1:14" s="206" customFormat="1" ht="45" hidden="1">
      <c r="A470" s="199" t="s">
        <v>1094</v>
      </c>
      <c r="B470" s="83" t="s">
        <v>718</v>
      </c>
      <c r="C470" s="199">
        <v>9314102</v>
      </c>
      <c r="D470" s="203" t="s">
        <v>1095</v>
      </c>
      <c r="E470" s="83" t="s">
        <v>1096</v>
      </c>
      <c r="F470" s="83" t="s">
        <v>1067</v>
      </c>
      <c r="G470" s="409" t="s">
        <v>1086</v>
      </c>
      <c r="H470" s="199">
        <v>41</v>
      </c>
      <c r="I470" s="200">
        <v>9500.01</v>
      </c>
      <c r="J470" s="204">
        <v>0.3</v>
      </c>
      <c r="K470" s="203" t="s">
        <v>1068</v>
      </c>
      <c r="L470" s="205" t="s">
        <v>1087</v>
      </c>
      <c r="M470" s="83" t="s">
        <v>301</v>
      </c>
      <c r="N470" s="199"/>
    </row>
    <row r="471" spans="1:14" s="206" customFormat="1" ht="45" hidden="1">
      <c r="A471" s="199" t="s">
        <v>1097</v>
      </c>
      <c r="B471" s="83" t="s">
        <v>718</v>
      </c>
      <c r="C471" s="199">
        <v>9314102</v>
      </c>
      <c r="D471" s="203" t="s">
        <v>1098</v>
      </c>
      <c r="E471" s="83" t="s">
        <v>1099</v>
      </c>
      <c r="F471" s="83" t="s">
        <v>1067</v>
      </c>
      <c r="G471" s="409" t="s">
        <v>1086</v>
      </c>
      <c r="H471" s="199">
        <v>7</v>
      </c>
      <c r="I471" s="200">
        <v>3439.99</v>
      </c>
      <c r="J471" s="204">
        <v>0.3</v>
      </c>
      <c r="K471" s="203" t="s">
        <v>1068</v>
      </c>
      <c r="L471" s="205" t="s">
        <v>1087</v>
      </c>
      <c r="M471" s="83" t="s">
        <v>301</v>
      </c>
      <c r="N471" s="199"/>
    </row>
    <row r="472" spans="1:14" s="206" customFormat="1" ht="11.25" hidden="1">
      <c r="A472" s="207" t="s">
        <v>911</v>
      </c>
      <c r="B472" s="83"/>
      <c r="C472" s="199"/>
      <c r="D472" s="203"/>
      <c r="E472" s="83"/>
      <c r="F472" s="83"/>
      <c r="G472" s="409"/>
      <c r="H472" s="199"/>
      <c r="I472" s="208">
        <f>SUM(I461:I471)</f>
        <v>154006.98</v>
      </c>
      <c r="J472" s="204"/>
      <c r="K472" s="203"/>
      <c r="L472" s="205"/>
      <c r="M472" s="83"/>
      <c r="N472" s="199"/>
    </row>
    <row r="473" spans="1:14" s="206" customFormat="1" ht="11.25" hidden="1">
      <c r="A473" s="491" t="s">
        <v>573</v>
      </c>
      <c r="B473" s="485"/>
      <c r="C473" s="485"/>
      <c r="D473" s="485"/>
      <c r="E473" s="485"/>
      <c r="F473" s="485"/>
      <c r="G473" s="485"/>
      <c r="H473" s="485"/>
      <c r="I473" s="485"/>
      <c r="J473" s="485"/>
      <c r="K473" s="485"/>
      <c r="L473" s="485"/>
      <c r="M473" s="485"/>
      <c r="N473" s="485"/>
    </row>
    <row r="474" spans="1:14" s="206" customFormat="1" ht="157.5" hidden="1">
      <c r="A474" s="199" t="s">
        <v>621</v>
      </c>
      <c r="B474" s="83" t="s">
        <v>506</v>
      </c>
      <c r="C474" s="199">
        <v>4560227</v>
      </c>
      <c r="D474" s="203" t="s">
        <v>1100</v>
      </c>
      <c r="E474" s="209" t="s">
        <v>1101</v>
      </c>
      <c r="F474" s="83" t="s">
        <v>1067</v>
      </c>
      <c r="G474" s="409" t="s">
        <v>1024</v>
      </c>
      <c r="H474" s="199">
        <v>1</v>
      </c>
      <c r="I474" s="200">
        <v>1878.09</v>
      </c>
      <c r="J474" s="204">
        <v>0.3</v>
      </c>
      <c r="K474" s="205" t="s">
        <v>1102</v>
      </c>
      <c r="L474" s="203" t="s">
        <v>1069</v>
      </c>
      <c r="M474" s="83" t="s">
        <v>301</v>
      </c>
      <c r="N474" s="199"/>
    </row>
    <row r="475" spans="1:14" s="206" customFormat="1" ht="157.5" hidden="1">
      <c r="A475" s="199" t="s">
        <v>621</v>
      </c>
      <c r="B475" s="83" t="s">
        <v>506</v>
      </c>
      <c r="C475" s="199">
        <v>4560227</v>
      </c>
      <c r="D475" s="199" t="s">
        <v>55</v>
      </c>
      <c r="E475" s="209" t="s">
        <v>1103</v>
      </c>
      <c r="F475" s="83" t="s">
        <v>1067</v>
      </c>
      <c r="G475" s="409" t="s">
        <v>1024</v>
      </c>
      <c r="H475" s="199">
        <v>1</v>
      </c>
      <c r="I475" s="200">
        <v>2109.72</v>
      </c>
      <c r="J475" s="204">
        <v>0.3</v>
      </c>
      <c r="K475" s="205" t="s">
        <v>1102</v>
      </c>
      <c r="L475" s="203" t="s">
        <v>1069</v>
      </c>
      <c r="M475" s="83" t="s">
        <v>301</v>
      </c>
      <c r="N475" s="199"/>
    </row>
    <row r="476" spans="1:14" s="206" customFormat="1" ht="33.75" hidden="1">
      <c r="A476" s="203" t="s">
        <v>650</v>
      </c>
      <c r="B476" s="83" t="s">
        <v>438</v>
      </c>
      <c r="C476" s="199">
        <v>6022020</v>
      </c>
      <c r="D476" s="203" t="s">
        <v>1104</v>
      </c>
      <c r="E476" s="83" t="s">
        <v>1105</v>
      </c>
      <c r="F476" s="83" t="s">
        <v>1067</v>
      </c>
      <c r="G476" s="409" t="s">
        <v>1024</v>
      </c>
      <c r="H476" s="199">
        <v>1</v>
      </c>
      <c r="I476" s="200">
        <v>474.8</v>
      </c>
      <c r="J476" s="83" t="s">
        <v>1082</v>
      </c>
      <c r="K476" s="205" t="s">
        <v>1106</v>
      </c>
      <c r="L476" s="205" t="s">
        <v>1107</v>
      </c>
      <c r="M476" s="83" t="s">
        <v>581</v>
      </c>
      <c r="N476" s="199"/>
    </row>
    <row r="477" spans="1:14" s="206" customFormat="1" ht="33.75" hidden="1">
      <c r="A477" s="83" t="s">
        <v>631</v>
      </c>
      <c r="B477" s="83" t="s">
        <v>803</v>
      </c>
      <c r="C477" s="199">
        <v>7493090</v>
      </c>
      <c r="D477" s="199" t="s">
        <v>55</v>
      </c>
      <c r="E477" s="210" t="s">
        <v>1081</v>
      </c>
      <c r="F477" s="83" t="s">
        <v>1067</v>
      </c>
      <c r="G477" s="409" t="s">
        <v>1024</v>
      </c>
      <c r="H477" s="199">
        <v>1</v>
      </c>
      <c r="I477" s="200">
        <v>181.47</v>
      </c>
      <c r="J477" s="83" t="s">
        <v>1082</v>
      </c>
      <c r="K477" s="205" t="s">
        <v>1102</v>
      </c>
      <c r="L477" s="205" t="s">
        <v>1107</v>
      </c>
      <c r="M477" s="83" t="s">
        <v>581</v>
      </c>
      <c r="N477" s="199"/>
    </row>
    <row r="478" spans="1:14" s="206" customFormat="1" ht="67.5" hidden="1">
      <c r="A478" s="199" t="s">
        <v>621</v>
      </c>
      <c r="B478" s="83" t="s">
        <v>1108</v>
      </c>
      <c r="C478" s="199">
        <v>4560531</v>
      </c>
      <c r="D478" s="203" t="s">
        <v>1109</v>
      </c>
      <c r="E478" s="75" t="s">
        <v>1110</v>
      </c>
      <c r="F478" s="83" t="s">
        <v>1067</v>
      </c>
      <c r="G478" s="409" t="s">
        <v>1024</v>
      </c>
      <c r="H478" s="199">
        <v>1</v>
      </c>
      <c r="I478" s="200">
        <v>588.74</v>
      </c>
      <c r="J478" s="204">
        <v>0.3</v>
      </c>
      <c r="K478" s="205" t="s">
        <v>1102</v>
      </c>
      <c r="L478" s="205" t="s">
        <v>1079</v>
      </c>
      <c r="M478" s="83" t="s">
        <v>1111</v>
      </c>
      <c r="N478" s="199"/>
    </row>
    <row r="479" spans="1:14" s="206" customFormat="1" ht="67.5" hidden="1">
      <c r="A479" s="199" t="s">
        <v>172</v>
      </c>
      <c r="B479" s="83" t="s">
        <v>386</v>
      </c>
      <c r="C479" s="199">
        <v>4560227</v>
      </c>
      <c r="D479" s="203" t="s">
        <v>1112</v>
      </c>
      <c r="E479" s="210" t="s">
        <v>1113</v>
      </c>
      <c r="F479" s="83" t="s">
        <v>1067</v>
      </c>
      <c r="G479" s="409" t="s">
        <v>1024</v>
      </c>
      <c r="H479" s="199">
        <v>1</v>
      </c>
      <c r="I479" s="200">
        <v>2790</v>
      </c>
      <c r="J479" s="204">
        <v>0.3</v>
      </c>
      <c r="K479" s="205" t="s">
        <v>1102</v>
      </c>
      <c r="L479" s="205" t="s">
        <v>1107</v>
      </c>
      <c r="M479" s="83" t="s">
        <v>301</v>
      </c>
      <c r="N479" s="199"/>
    </row>
    <row r="480" spans="1:14" s="206" customFormat="1" ht="56.25" hidden="1">
      <c r="A480" s="199" t="s">
        <v>662</v>
      </c>
      <c r="B480" s="83" t="s">
        <v>362</v>
      </c>
      <c r="C480" s="199">
        <v>4560227</v>
      </c>
      <c r="D480" s="203" t="s">
        <v>1114</v>
      </c>
      <c r="E480" s="83" t="s">
        <v>1115</v>
      </c>
      <c r="F480" s="83" t="s">
        <v>1067</v>
      </c>
      <c r="G480" s="409" t="s">
        <v>1116</v>
      </c>
      <c r="H480" s="199">
        <v>245</v>
      </c>
      <c r="I480" s="200">
        <v>5512.5</v>
      </c>
      <c r="J480" s="204">
        <v>0.3</v>
      </c>
      <c r="K480" s="205" t="s">
        <v>1102</v>
      </c>
      <c r="L480" s="205" t="s">
        <v>1087</v>
      </c>
      <c r="M480" s="83" t="s">
        <v>301</v>
      </c>
      <c r="N480" s="199"/>
    </row>
    <row r="481" spans="1:14" s="206" customFormat="1" ht="78.75" hidden="1">
      <c r="A481" s="83" t="s">
        <v>602</v>
      </c>
      <c r="B481" s="83" t="s">
        <v>798</v>
      </c>
      <c r="C481" s="409">
        <v>4560227</v>
      </c>
      <c r="D481" s="199" t="s">
        <v>55</v>
      </c>
      <c r="E481" s="83" t="s">
        <v>1117</v>
      </c>
      <c r="F481" s="83" t="s">
        <v>1067</v>
      </c>
      <c r="G481" s="409" t="s">
        <v>1024</v>
      </c>
      <c r="H481" s="199">
        <v>1</v>
      </c>
      <c r="I481" s="200">
        <v>36011.17</v>
      </c>
      <c r="J481" s="204">
        <v>0.3</v>
      </c>
      <c r="K481" s="205" t="s">
        <v>1102</v>
      </c>
      <c r="L481" s="205" t="s">
        <v>1118</v>
      </c>
      <c r="M481" s="83" t="s">
        <v>301</v>
      </c>
      <c r="N481" s="211"/>
    </row>
    <row r="482" spans="1:14" s="206" customFormat="1" ht="78.75" hidden="1">
      <c r="A482" s="83" t="s">
        <v>1119</v>
      </c>
      <c r="B482" s="83" t="s">
        <v>798</v>
      </c>
      <c r="C482" s="409">
        <v>4560227</v>
      </c>
      <c r="D482" s="199" t="s">
        <v>55</v>
      </c>
      <c r="E482" s="83" t="s">
        <v>1120</v>
      </c>
      <c r="F482" s="83" t="s">
        <v>1067</v>
      </c>
      <c r="G482" s="409" t="s">
        <v>1024</v>
      </c>
      <c r="H482" s="199">
        <v>1</v>
      </c>
      <c r="I482" s="200">
        <v>36011.17</v>
      </c>
      <c r="J482" s="204">
        <v>0.3</v>
      </c>
      <c r="K482" s="205" t="s">
        <v>1102</v>
      </c>
      <c r="L482" s="205" t="s">
        <v>1118</v>
      </c>
      <c r="M482" s="83" t="s">
        <v>301</v>
      </c>
      <c r="N482" s="211"/>
    </row>
    <row r="483" spans="1:14" s="206" customFormat="1" ht="78.75" hidden="1">
      <c r="A483" s="83" t="s">
        <v>1121</v>
      </c>
      <c r="B483" s="83" t="s">
        <v>798</v>
      </c>
      <c r="C483" s="409">
        <v>4560227</v>
      </c>
      <c r="D483" s="199" t="s">
        <v>55</v>
      </c>
      <c r="E483" s="83" t="s">
        <v>1122</v>
      </c>
      <c r="F483" s="83" t="s">
        <v>1067</v>
      </c>
      <c r="G483" s="409" t="s">
        <v>1024</v>
      </c>
      <c r="H483" s="199">
        <v>1</v>
      </c>
      <c r="I483" s="200">
        <v>36011.17</v>
      </c>
      <c r="J483" s="204">
        <v>0.3</v>
      </c>
      <c r="K483" s="205" t="s">
        <v>1102</v>
      </c>
      <c r="L483" s="205" t="s">
        <v>1118</v>
      </c>
      <c r="M483" s="83" t="s">
        <v>301</v>
      </c>
      <c r="N483" s="211"/>
    </row>
    <row r="484" spans="1:14" s="206" customFormat="1" ht="11.25" hidden="1">
      <c r="A484" s="207" t="s">
        <v>911</v>
      </c>
      <c r="B484" s="83"/>
      <c r="C484" s="199"/>
      <c r="D484" s="203"/>
      <c r="E484" s="83"/>
      <c r="F484" s="83"/>
      <c r="G484" s="409"/>
      <c r="H484" s="199"/>
      <c r="I484" s="208">
        <f>SUM(I474:I483)</f>
        <v>121568.83</v>
      </c>
      <c r="J484" s="204"/>
      <c r="K484" s="205"/>
      <c r="L484" s="205"/>
      <c r="M484" s="83"/>
      <c r="N484" s="199"/>
    </row>
    <row r="485" spans="1:14" s="206" customFormat="1" ht="11.25" hidden="1">
      <c r="A485" s="492" t="s">
        <v>608</v>
      </c>
      <c r="B485" s="492"/>
      <c r="C485" s="492"/>
      <c r="D485" s="492"/>
      <c r="E485" s="492"/>
      <c r="F485" s="492"/>
      <c r="G485" s="492"/>
      <c r="H485" s="492"/>
      <c r="I485" s="492"/>
      <c r="J485" s="492"/>
      <c r="K485" s="492"/>
      <c r="L485" s="492"/>
      <c r="M485" s="492"/>
      <c r="N485" s="492"/>
    </row>
    <row r="486" spans="1:14" s="206" customFormat="1" ht="45" hidden="1">
      <c r="A486" s="199" t="s">
        <v>172</v>
      </c>
      <c r="B486" s="83" t="s">
        <v>386</v>
      </c>
      <c r="C486" s="199">
        <v>4560227</v>
      </c>
      <c r="D486" s="199" t="s">
        <v>55</v>
      </c>
      <c r="E486" s="83" t="s">
        <v>1123</v>
      </c>
      <c r="F486" s="83" t="s">
        <v>1067</v>
      </c>
      <c r="G486" s="409" t="s">
        <v>1024</v>
      </c>
      <c r="H486" s="199">
        <v>1</v>
      </c>
      <c r="I486" s="109">
        <v>6169</v>
      </c>
      <c r="J486" s="204">
        <v>0.3</v>
      </c>
      <c r="K486" s="205" t="s">
        <v>1124</v>
      </c>
      <c r="L486" s="205" t="s">
        <v>1125</v>
      </c>
      <c r="M486" s="83" t="s">
        <v>301</v>
      </c>
      <c r="N486" s="199"/>
    </row>
    <row r="487" spans="1:14" s="206" customFormat="1" ht="67.5" hidden="1">
      <c r="A487" s="83" t="s">
        <v>631</v>
      </c>
      <c r="B487" s="83" t="s">
        <v>483</v>
      </c>
      <c r="C487" s="409">
        <v>7422090</v>
      </c>
      <c r="D487" s="199" t="s">
        <v>55</v>
      </c>
      <c r="E487" s="83" t="s">
        <v>1078</v>
      </c>
      <c r="F487" s="83" t="s">
        <v>1067</v>
      </c>
      <c r="G487" s="409" t="s">
        <v>1024</v>
      </c>
      <c r="H487" s="199">
        <v>1</v>
      </c>
      <c r="I487" s="200">
        <v>1862</v>
      </c>
      <c r="J487" s="204">
        <v>0.3</v>
      </c>
      <c r="K487" s="205" t="s">
        <v>1079</v>
      </c>
      <c r="L487" s="205" t="s">
        <v>1125</v>
      </c>
      <c r="M487" s="83" t="s">
        <v>301</v>
      </c>
      <c r="N487" s="211"/>
    </row>
    <row r="488" spans="1:14" s="206" customFormat="1" ht="45" hidden="1">
      <c r="A488" s="199" t="s">
        <v>760</v>
      </c>
      <c r="B488" s="83" t="s">
        <v>386</v>
      </c>
      <c r="C488" s="199">
        <v>4560227</v>
      </c>
      <c r="D488" s="199" t="s">
        <v>55</v>
      </c>
      <c r="E488" s="83" t="s">
        <v>802</v>
      </c>
      <c r="F488" s="83" t="s">
        <v>1067</v>
      </c>
      <c r="G488" s="409" t="s">
        <v>1024</v>
      </c>
      <c r="H488" s="199">
        <v>1</v>
      </c>
      <c r="I488" s="109">
        <v>4761.4</v>
      </c>
      <c r="J488" s="204">
        <v>0.3</v>
      </c>
      <c r="K488" s="205" t="s">
        <v>1079</v>
      </c>
      <c r="L488" s="205" t="s">
        <v>1087</v>
      </c>
      <c r="M488" s="83" t="s">
        <v>301</v>
      </c>
      <c r="N488" s="211"/>
    </row>
    <row r="489" spans="1:14" s="206" customFormat="1" ht="45" hidden="1">
      <c r="A489" s="199" t="s">
        <v>1126</v>
      </c>
      <c r="B489" s="83" t="s">
        <v>718</v>
      </c>
      <c r="C489" s="199">
        <v>9314101</v>
      </c>
      <c r="D489" s="199" t="s">
        <v>55</v>
      </c>
      <c r="E489" s="199" t="s">
        <v>1127</v>
      </c>
      <c r="F489" s="83" t="s">
        <v>1067</v>
      </c>
      <c r="G489" s="409" t="s">
        <v>1024</v>
      </c>
      <c r="H489" s="199">
        <v>1</v>
      </c>
      <c r="I489" s="200">
        <v>577.5</v>
      </c>
      <c r="J489" s="204">
        <v>0.3</v>
      </c>
      <c r="K489" s="205" t="s">
        <v>1079</v>
      </c>
      <c r="L489" s="205" t="s">
        <v>1125</v>
      </c>
      <c r="M489" s="83" t="s">
        <v>301</v>
      </c>
      <c r="N489" s="211"/>
    </row>
    <row r="490" spans="1:14" s="206" customFormat="1" ht="11.25" hidden="1">
      <c r="A490" s="212" t="s">
        <v>911</v>
      </c>
      <c r="B490" s="83"/>
      <c r="C490" s="409"/>
      <c r="D490" s="199"/>
      <c r="E490" s="83"/>
      <c r="F490" s="83"/>
      <c r="G490" s="409"/>
      <c r="H490" s="199"/>
      <c r="I490" s="208">
        <f>SUM(I486:I489)</f>
        <v>13369.9</v>
      </c>
      <c r="J490" s="204"/>
      <c r="K490" s="205"/>
      <c r="L490" s="205"/>
      <c r="M490" s="83"/>
      <c r="N490" s="211"/>
    </row>
    <row r="491" spans="1:14" s="206" customFormat="1" ht="11.25" hidden="1">
      <c r="A491" s="213"/>
      <c r="B491" s="213"/>
      <c r="C491" s="411"/>
      <c r="D491" s="214"/>
      <c r="E491" s="213" t="s">
        <v>1128</v>
      </c>
      <c r="F491" s="213"/>
      <c r="G491" s="411"/>
      <c r="H491" s="214"/>
      <c r="I491" s="208"/>
      <c r="J491" s="215"/>
      <c r="K491" s="216"/>
      <c r="L491" s="216"/>
      <c r="M491" s="213"/>
      <c r="N491" s="214"/>
    </row>
    <row r="492" spans="1:14" s="206" customFormat="1" ht="11.25" hidden="1">
      <c r="A492" s="83"/>
      <c r="B492" s="83"/>
      <c r="C492" s="409"/>
      <c r="D492" s="199"/>
      <c r="E492" s="83"/>
      <c r="F492" s="83"/>
      <c r="G492" s="409"/>
      <c r="H492" s="199"/>
      <c r="I492" s="208"/>
      <c r="J492" s="204"/>
      <c r="K492" s="205"/>
      <c r="L492" s="205"/>
      <c r="M492" s="83"/>
      <c r="N492" s="199"/>
    </row>
    <row r="493" spans="1:14" s="206" customFormat="1" ht="11.25" hidden="1">
      <c r="A493" s="199"/>
      <c r="B493" s="83"/>
      <c r="C493" s="199"/>
      <c r="D493" s="199"/>
      <c r="E493" s="214" t="s">
        <v>1129</v>
      </c>
      <c r="F493" s="211"/>
      <c r="G493" s="409"/>
      <c r="H493" s="199"/>
      <c r="I493" s="211"/>
      <c r="J493" s="83"/>
      <c r="K493" s="205"/>
      <c r="L493" s="205"/>
      <c r="M493" s="83"/>
      <c r="N493" s="211"/>
    </row>
    <row r="494" spans="1:14" s="206" customFormat="1" ht="11.25" hidden="1">
      <c r="A494" s="217"/>
      <c r="B494" s="211"/>
      <c r="C494" s="199"/>
      <c r="D494" s="211"/>
      <c r="E494" s="218"/>
      <c r="F494" s="211"/>
      <c r="G494" s="199"/>
      <c r="H494" s="199"/>
      <c r="I494" s="200"/>
      <c r="J494" s="218"/>
      <c r="K494" s="199"/>
      <c r="L494" s="199"/>
      <c r="M494" s="218"/>
      <c r="N494" s="211"/>
    </row>
    <row r="495" spans="1:14" ht="11.25" hidden="1">
      <c r="A495" s="201" t="s">
        <v>420</v>
      </c>
      <c r="B495" s="133"/>
      <c r="C495" s="196"/>
      <c r="D495" s="133"/>
      <c r="E495" s="202"/>
      <c r="F495" s="133"/>
      <c r="G495" s="196"/>
      <c r="H495" s="196"/>
      <c r="I495" s="219">
        <f>I490+I484+I472</f>
        <v>288945.71</v>
      </c>
      <c r="J495" s="202"/>
      <c r="K495" s="196"/>
      <c r="L495" s="196"/>
      <c r="M495" s="202"/>
      <c r="N495" s="107"/>
    </row>
    <row r="496" spans="1:14" ht="11.25" hidden="1">
      <c r="A496" s="472" t="s">
        <v>1130</v>
      </c>
      <c r="B496" s="472"/>
      <c r="C496" s="472"/>
      <c r="D496" s="472"/>
      <c r="E496" s="472"/>
      <c r="F496" s="472"/>
      <c r="G496" s="472"/>
      <c r="H496" s="472"/>
      <c r="I496" s="472"/>
      <c r="J496" s="472"/>
      <c r="K496" s="472"/>
      <c r="L496" s="472"/>
      <c r="M496" s="472"/>
      <c r="N496" s="472"/>
    </row>
    <row r="497" spans="1:14" ht="11.25" hidden="1">
      <c r="A497" s="203"/>
      <c r="B497" s="76"/>
      <c r="C497" s="404"/>
      <c r="D497" s="484" t="s">
        <v>554</v>
      </c>
      <c r="E497" s="485"/>
      <c r="F497" s="485"/>
      <c r="G497" s="485"/>
      <c r="H497" s="76"/>
      <c r="I497" s="76"/>
      <c r="J497" s="76"/>
      <c r="K497" s="76"/>
      <c r="L497" s="76"/>
      <c r="M497" s="76"/>
      <c r="N497" s="76"/>
    </row>
    <row r="498" spans="1:14" ht="101.25" hidden="1">
      <c r="A498" s="203" t="s">
        <v>1131</v>
      </c>
      <c r="B498" s="76" t="s">
        <v>1132</v>
      </c>
      <c r="C498" s="404">
        <v>4560227</v>
      </c>
      <c r="D498" s="90" t="s">
        <v>1133</v>
      </c>
      <c r="E498" s="220" t="s">
        <v>1134</v>
      </c>
      <c r="F498" s="76" t="s">
        <v>1135</v>
      </c>
      <c r="G498" s="404" t="s">
        <v>598</v>
      </c>
      <c r="H498" s="76">
        <v>44</v>
      </c>
      <c r="I498" s="221">
        <v>28705.4</v>
      </c>
      <c r="J498" s="77">
        <v>0.3</v>
      </c>
      <c r="K498" s="88" t="s">
        <v>1136</v>
      </c>
      <c r="L498" s="83" t="s">
        <v>558</v>
      </c>
      <c r="M498" s="83" t="s">
        <v>479</v>
      </c>
      <c r="N498" s="76"/>
    </row>
    <row r="499" spans="1:14" ht="101.25" hidden="1">
      <c r="A499" s="203" t="s">
        <v>1131</v>
      </c>
      <c r="B499" s="76" t="s">
        <v>1132</v>
      </c>
      <c r="C499" s="404">
        <v>4560227</v>
      </c>
      <c r="D499" s="90" t="s">
        <v>1137</v>
      </c>
      <c r="E499" s="222" t="s">
        <v>1138</v>
      </c>
      <c r="F499" s="76" t="s">
        <v>1135</v>
      </c>
      <c r="G499" s="404" t="s">
        <v>598</v>
      </c>
      <c r="H499" s="76">
        <v>51</v>
      </c>
      <c r="I499" s="223">
        <v>31253.6</v>
      </c>
      <c r="J499" s="77">
        <v>0.3</v>
      </c>
      <c r="K499" s="88" t="s">
        <v>1136</v>
      </c>
      <c r="L499" s="75" t="s">
        <v>558</v>
      </c>
      <c r="M499" s="83" t="s">
        <v>479</v>
      </c>
      <c r="N499" s="76"/>
    </row>
    <row r="500" spans="1:14" ht="101.25" hidden="1">
      <c r="A500" s="203" t="s">
        <v>1131</v>
      </c>
      <c r="B500" s="76" t="s">
        <v>1132</v>
      </c>
      <c r="C500" s="404">
        <v>4560227</v>
      </c>
      <c r="D500" s="90" t="s">
        <v>1139</v>
      </c>
      <c r="E500" s="222" t="s">
        <v>1140</v>
      </c>
      <c r="F500" s="76" t="s">
        <v>1135</v>
      </c>
      <c r="G500" s="404" t="s">
        <v>598</v>
      </c>
      <c r="H500" s="76">
        <v>45</v>
      </c>
      <c r="I500" s="223">
        <v>37350.9</v>
      </c>
      <c r="J500" s="77">
        <v>0.3</v>
      </c>
      <c r="K500" s="88" t="s">
        <v>1136</v>
      </c>
      <c r="L500" s="75" t="s">
        <v>558</v>
      </c>
      <c r="M500" s="83" t="s">
        <v>479</v>
      </c>
      <c r="N500" s="76"/>
    </row>
    <row r="501" spans="1:14" ht="33.75" hidden="1">
      <c r="A501" s="75" t="s">
        <v>1141</v>
      </c>
      <c r="B501" s="76" t="s">
        <v>1142</v>
      </c>
      <c r="C501" s="404">
        <v>7493090</v>
      </c>
      <c r="D501" s="90" t="s">
        <v>1143</v>
      </c>
      <c r="E501" s="224" t="s">
        <v>1144</v>
      </c>
      <c r="F501" s="76" t="s">
        <v>1135</v>
      </c>
      <c r="G501" s="404" t="s">
        <v>57</v>
      </c>
      <c r="H501" s="76">
        <v>1480.8</v>
      </c>
      <c r="I501" s="223">
        <v>499.6</v>
      </c>
      <c r="J501" s="77">
        <v>0.3</v>
      </c>
      <c r="K501" s="88" t="s">
        <v>1145</v>
      </c>
      <c r="L501" s="75" t="s">
        <v>1146</v>
      </c>
      <c r="M501" s="75" t="s">
        <v>581</v>
      </c>
      <c r="N501" s="76"/>
    </row>
    <row r="502" spans="1:14" ht="101.25" hidden="1">
      <c r="A502" s="75" t="s">
        <v>1131</v>
      </c>
      <c r="B502" s="76" t="s">
        <v>506</v>
      </c>
      <c r="C502" s="404">
        <v>4560227</v>
      </c>
      <c r="D502" s="90" t="s">
        <v>1147</v>
      </c>
      <c r="E502" s="222" t="s">
        <v>1148</v>
      </c>
      <c r="F502" s="76" t="s">
        <v>1135</v>
      </c>
      <c r="G502" s="404" t="s">
        <v>598</v>
      </c>
      <c r="H502" s="76">
        <v>45</v>
      </c>
      <c r="I502" s="223">
        <v>2861.1</v>
      </c>
      <c r="J502" s="77">
        <v>0.3</v>
      </c>
      <c r="K502" s="88" t="s">
        <v>1136</v>
      </c>
      <c r="L502" s="75" t="s">
        <v>558</v>
      </c>
      <c r="M502" s="75" t="s">
        <v>301</v>
      </c>
      <c r="N502" s="76"/>
    </row>
    <row r="503" spans="1:14" ht="45" hidden="1">
      <c r="A503" s="75" t="s">
        <v>1149</v>
      </c>
      <c r="B503" s="76" t="s">
        <v>1150</v>
      </c>
      <c r="C503" s="404">
        <v>2944116</v>
      </c>
      <c r="D503" s="90" t="s">
        <v>1151</v>
      </c>
      <c r="E503" s="220" t="s">
        <v>1152</v>
      </c>
      <c r="F503" s="76" t="s">
        <v>1135</v>
      </c>
      <c r="G503" s="404" t="s">
        <v>598</v>
      </c>
      <c r="H503" s="76">
        <v>151</v>
      </c>
      <c r="I503" s="87">
        <v>352.6</v>
      </c>
      <c r="J503" s="76"/>
      <c r="K503" s="88" t="s">
        <v>1145</v>
      </c>
      <c r="L503" s="75" t="s">
        <v>1146</v>
      </c>
      <c r="M503" s="75" t="s">
        <v>581</v>
      </c>
      <c r="N503" s="76"/>
    </row>
    <row r="504" spans="1:14" ht="45" hidden="1">
      <c r="A504" s="87" t="s">
        <v>1153</v>
      </c>
      <c r="B504" s="76" t="s">
        <v>147</v>
      </c>
      <c r="C504" s="404">
        <v>7492060</v>
      </c>
      <c r="D504" s="90" t="s">
        <v>1154</v>
      </c>
      <c r="E504" s="222" t="s">
        <v>1155</v>
      </c>
      <c r="F504" s="76" t="s">
        <v>1135</v>
      </c>
      <c r="G504" s="404" t="s">
        <v>598</v>
      </c>
      <c r="H504" s="76">
        <v>4</v>
      </c>
      <c r="I504" s="223">
        <v>4472.1</v>
      </c>
      <c r="J504" s="77">
        <v>0.3</v>
      </c>
      <c r="K504" s="88" t="s">
        <v>1136</v>
      </c>
      <c r="L504" s="75" t="s">
        <v>558</v>
      </c>
      <c r="M504" s="75" t="s">
        <v>301</v>
      </c>
      <c r="N504" s="76"/>
    </row>
    <row r="505" spans="1:14" ht="45" hidden="1">
      <c r="A505" s="75" t="s">
        <v>1141</v>
      </c>
      <c r="B505" s="76" t="s">
        <v>1150</v>
      </c>
      <c r="C505" s="404">
        <v>2924802</v>
      </c>
      <c r="D505" s="90" t="s">
        <v>1156</v>
      </c>
      <c r="E505" s="222" t="s">
        <v>1157</v>
      </c>
      <c r="F505" s="76" t="s">
        <v>1135</v>
      </c>
      <c r="G505" s="404" t="s">
        <v>598</v>
      </c>
      <c r="H505" s="76">
        <v>5</v>
      </c>
      <c r="I505" s="223">
        <v>4164.8</v>
      </c>
      <c r="J505" s="77">
        <v>0.3</v>
      </c>
      <c r="K505" s="88" t="s">
        <v>1145</v>
      </c>
      <c r="L505" s="75" t="s">
        <v>568</v>
      </c>
      <c r="M505" s="75" t="s">
        <v>301</v>
      </c>
      <c r="N505" s="76"/>
    </row>
    <row r="506" spans="1:14" ht="33.75" hidden="1">
      <c r="A506" s="75" t="s">
        <v>1158</v>
      </c>
      <c r="B506" s="76" t="s">
        <v>438</v>
      </c>
      <c r="C506" s="404">
        <v>9313104</v>
      </c>
      <c r="D506" s="90" t="s">
        <v>1159</v>
      </c>
      <c r="E506" s="222" t="s">
        <v>1185</v>
      </c>
      <c r="F506" s="76" t="s">
        <v>1135</v>
      </c>
      <c r="G506" s="404" t="s">
        <v>1160</v>
      </c>
      <c r="H506" s="76">
        <v>1</v>
      </c>
      <c r="I506" s="223">
        <v>274.1</v>
      </c>
      <c r="J506" s="76"/>
      <c r="K506" s="88" t="s">
        <v>1145</v>
      </c>
      <c r="L506" s="75" t="s">
        <v>1161</v>
      </c>
      <c r="M506" s="75" t="s">
        <v>581</v>
      </c>
      <c r="N506" s="76"/>
    </row>
    <row r="507" spans="1:14" ht="42" hidden="1">
      <c r="A507" s="225" t="s">
        <v>1162</v>
      </c>
      <c r="B507" s="76"/>
      <c r="C507" s="404"/>
      <c r="D507" s="103"/>
      <c r="E507" s="76"/>
      <c r="F507" s="76"/>
      <c r="G507" s="404"/>
      <c r="H507" s="76"/>
      <c r="I507" s="226">
        <f>I506+I505+I504+I503+I502+I501+I500+I499+I498</f>
        <v>109934.20000000001</v>
      </c>
      <c r="J507" s="76"/>
      <c r="K507" s="76"/>
      <c r="L507" s="76"/>
      <c r="M507" s="76"/>
      <c r="N507" s="76"/>
    </row>
    <row r="508" spans="1:14" ht="11.25" hidden="1">
      <c r="A508" s="76"/>
      <c r="B508" s="76"/>
      <c r="C508" s="404"/>
      <c r="D508" s="484" t="s">
        <v>573</v>
      </c>
      <c r="E508" s="485"/>
      <c r="F508" s="485"/>
      <c r="G508" s="485"/>
      <c r="H508" s="76"/>
      <c r="I508" s="76"/>
      <c r="J508" s="76"/>
      <c r="K508" s="76"/>
      <c r="L508" s="76"/>
      <c r="M508" s="76"/>
      <c r="N508" s="76"/>
    </row>
    <row r="509" spans="1:14" ht="45" hidden="1">
      <c r="A509" s="75" t="s">
        <v>1163</v>
      </c>
      <c r="B509" s="76" t="s">
        <v>1164</v>
      </c>
      <c r="C509" s="404">
        <v>4540030</v>
      </c>
      <c r="D509" s="103"/>
      <c r="E509" s="222" t="s">
        <v>1165</v>
      </c>
      <c r="F509" s="76" t="s">
        <v>1135</v>
      </c>
      <c r="G509" s="404" t="s">
        <v>598</v>
      </c>
      <c r="H509" s="76">
        <v>54</v>
      </c>
      <c r="I509" s="83">
        <v>874.1</v>
      </c>
      <c r="J509" s="76"/>
      <c r="K509" s="88" t="s">
        <v>75</v>
      </c>
      <c r="L509" s="36" t="s">
        <v>1186</v>
      </c>
      <c r="M509" s="75" t="s">
        <v>1166</v>
      </c>
      <c r="N509" s="76"/>
    </row>
    <row r="510" spans="1:14" ht="67.5" hidden="1">
      <c r="A510" s="75" t="s">
        <v>519</v>
      </c>
      <c r="B510" s="76" t="s">
        <v>1164</v>
      </c>
      <c r="C510" s="404">
        <v>4540030</v>
      </c>
      <c r="D510" s="103"/>
      <c r="E510" s="220" t="s">
        <v>1167</v>
      </c>
      <c r="F510" s="76" t="s">
        <v>1135</v>
      </c>
      <c r="G510" s="404" t="s">
        <v>598</v>
      </c>
      <c r="H510" s="76">
        <v>2</v>
      </c>
      <c r="I510" s="227">
        <f>1080+1350</f>
        <v>2430</v>
      </c>
      <c r="J510" s="76"/>
      <c r="K510" s="228" t="s">
        <v>75</v>
      </c>
      <c r="L510" s="36" t="s">
        <v>1186</v>
      </c>
      <c r="M510" s="75" t="s">
        <v>301</v>
      </c>
      <c r="N510" s="76"/>
    </row>
    <row r="511" spans="1:14" ht="33.75" hidden="1">
      <c r="A511" s="75" t="s">
        <v>501</v>
      </c>
      <c r="B511" s="76" t="s">
        <v>438</v>
      </c>
      <c r="C511" s="404">
        <v>9313104</v>
      </c>
      <c r="D511" s="90" t="s">
        <v>1168</v>
      </c>
      <c r="E511" s="220" t="s">
        <v>1169</v>
      </c>
      <c r="F511" s="76" t="s">
        <v>1135</v>
      </c>
      <c r="G511" s="404" t="s">
        <v>1160</v>
      </c>
      <c r="H511" s="76">
        <v>1</v>
      </c>
      <c r="I511" s="223">
        <v>295.3</v>
      </c>
      <c r="J511" s="76"/>
      <c r="K511" s="88" t="s">
        <v>75</v>
      </c>
      <c r="L511" s="75" t="s">
        <v>1170</v>
      </c>
      <c r="M511" s="75" t="s">
        <v>581</v>
      </c>
      <c r="N511" s="76"/>
    </row>
    <row r="512" spans="1:14" ht="45" hidden="1">
      <c r="A512" s="75" t="s">
        <v>536</v>
      </c>
      <c r="B512" s="76" t="s">
        <v>1150</v>
      </c>
      <c r="C512" s="404">
        <v>5262790</v>
      </c>
      <c r="D512" s="103"/>
      <c r="E512" s="222" t="s">
        <v>1157</v>
      </c>
      <c r="F512" s="76" t="s">
        <v>1135</v>
      </c>
      <c r="G512" s="404" t="s">
        <v>598</v>
      </c>
      <c r="H512" s="76">
        <v>5</v>
      </c>
      <c r="I512" s="223">
        <v>8329.6</v>
      </c>
      <c r="J512" s="76"/>
      <c r="K512" s="88" t="s">
        <v>75</v>
      </c>
      <c r="L512" s="75" t="s">
        <v>1171</v>
      </c>
      <c r="M512" s="75" t="s">
        <v>301</v>
      </c>
      <c r="N512" s="76"/>
    </row>
    <row r="513" spans="1:14" ht="45" hidden="1">
      <c r="A513" s="75" t="s">
        <v>519</v>
      </c>
      <c r="B513" s="76" t="s">
        <v>1164</v>
      </c>
      <c r="C513" s="404">
        <v>4540030</v>
      </c>
      <c r="D513" s="89"/>
      <c r="E513" s="220" t="s">
        <v>1172</v>
      </c>
      <c r="F513" s="76" t="s">
        <v>1135</v>
      </c>
      <c r="G513" s="410" t="s">
        <v>598</v>
      </c>
      <c r="H513" s="76">
        <v>15</v>
      </c>
      <c r="I513" s="76">
        <v>27385.6</v>
      </c>
      <c r="J513" s="76"/>
      <c r="K513" s="88" t="s">
        <v>75</v>
      </c>
      <c r="L513" s="76"/>
      <c r="M513" s="75" t="s">
        <v>301</v>
      </c>
      <c r="N513" s="76"/>
    </row>
    <row r="514" spans="1:14" ht="45" hidden="1">
      <c r="A514" s="75" t="s">
        <v>519</v>
      </c>
      <c r="B514" s="76" t="s">
        <v>386</v>
      </c>
      <c r="C514" s="404">
        <v>4540031</v>
      </c>
      <c r="D514" s="89"/>
      <c r="E514" s="220" t="s">
        <v>1172</v>
      </c>
      <c r="F514" s="76" t="s">
        <v>1135</v>
      </c>
      <c r="G514" s="410" t="s">
        <v>598</v>
      </c>
      <c r="H514" s="76">
        <v>17</v>
      </c>
      <c r="I514" s="76">
        <v>41724.2</v>
      </c>
      <c r="J514" s="76"/>
      <c r="K514" s="88" t="s">
        <v>75</v>
      </c>
      <c r="L514" s="76"/>
      <c r="M514" s="75" t="s">
        <v>301</v>
      </c>
      <c r="N514" s="76"/>
    </row>
    <row r="515" spans="1:14" ht="45" hidden="1">
      <c r="A515" s="75" t="s">
        <v>177</v>
      </c>
      <c r="B515" s="76" t="s">
        <v>1173</v>
      </c>
      <c r="C515" s="404">
        <v>9314102</v>
      </c>
      <c r="D515" s="90" t="s">
        <v>1174</v>
      </c>
      <c r="E515" s="220" t="s">
        <v>1175</v>
      </c>
      <c r="F515" s="76" t="s">
        <v>1135</v>
      </c>
      <c r="G515" s="404" t="s">
        <v>1160</v>
      </c>
      <c r="H515" s="76">
        <v>61</v>
      </c>
      <c r="I515" s="223">
        <v>8970.6</v>
      </c>
      <c r="J515" s="77">
        <v>0.3</v>
      </c>
      <c r="K515" s="88" t="s">
        <v>65</v>
      </c>
      <c r="L515" s="75" t="s">
        <v>1176</v>
      </c>
      <c r="M515" s="75" t="s">
        <v>301</v>
      </c>
      <c r="N515" s="76"/>
    </row>
    <row r="516" spans="1:14" ht="45" hidden="1">
      <c r="A516" s="75" t="s">
        <v>177</v>
      </c>
      <c r="B516" s="76" t="s">
        <v>1173</v>
      </c>
      <c r="C516" s="404">
        <v>9314102</v>
      </c>
      <c r="D516" s="90" t="s">
        <v>1174</v>
      </c>
      <c r="E516" s="220" t="s">
        <v>1175</v>
      </c>
      <c r="F516" s="76" t="s">
        <v>1135</v>
      </c>
      <c r="G516" s="404" t="s">
        <v>1160</v>
      </c>
      <c r="H516" s="76">
        <v>42</v>
      </c>
      <c r="I516" s="223">
        <v>11601.9</v>
      </c>
      <c r="J516" s="77">
        <v>0.3</v>
      </c>
      <c r="K516" s="88" t="s">
        <v>65</v>
      </c>
      <c r="L516" s="75" t="s">
        <v>1176</v>
      </c>
      <c r="M516" s="75" t="s">
        <v>301</v>
      </c>
      <c r="N516" s="76"/>
    </row>
    <row r="517" spans="1:14" ht="21" hidden="1">
      <c r="A517" s="225" t="s">
        <v>684</v>
      </c>
      <c r="B517" s="76"/>
      <c r="C517" s="404"/>
      <c r="D517" s="103"/>
      <c r="E517" s="76"/>
      <c r="F517" s="76"/>
      <c r="G517" s="404"/>
      <c r="H517" s="76"/>
      <c r="I517" s="226">
        <f>SUM(I509:I516)</f>
        <v>101611.29999999999</v>
      </c>
      <c r="J517" s="76"/>
      <c r="K517" s="76"/>
      <c r="L517" s="76"/>
      <c r="M517" s="76"/>
      <c r="N517" s="76"/>
    </row>
    <row r="518" spans="1:14" ht="11.25" hidden="1">
      <c r="A518" s="76"/>
      <c r="B518" s="76"/>
      <c r="C518" s="404"/>
      <c r="D518" s="486" t="s">
        <v>608</v>
      </c>
      <c r="E518" s="487"/>
      <c r="F518" s="487"/>
      <c r="G518" s="488"/>
      <c r="H518" s="76"/>
      <c r="I518" s="226"/>
      <c r="J518" s="76"/>
      <c r="K518" s="76"/>
      <c r="L518" s="76"/>
      <c r="M518" s="76"/>
      <c r="N518" s="76"/>
    </row>
    <row r="519" spans="1:14" ht="33.75" hidden="1">
      <c r="A519" s="75" t="s">
        <v>501</v>
      </c>
      <c r="B519" s="76" t="s">
        <v>438</v>
      </c>
      <c r="C519" s="404">
        <v>9313104</v>
      </c>
      <c r="D519" s="103"/>
      <c r="E519" s="222" t="s">
        <v>1177</v>
      </c>
      <c r="F519" s="76" t="s">
        <v>1135</v>
      </c>
      <c r="G519" s="404" t="s">
        <v>1160</v>
      </c>
      <c r="H519" s="76">
        <v>1</v>
      </c>
      <c r="I519" s="223">
        <v>312.8</v>
      </c>
      <c r="J519" s="76"/>
      <c r="K519" s="229">
        <v>41061</v>
      </c>
      <c r="L519" s="75" t="s">
        <v>1178</v>
      </c>
      <c r="M519" s="75" t="s">
        <v>1179</v>
      </c>
      <c r="N519" s="76"/>
    </row>
    <row r="520" spans="1:14" ht="45" hidden="1">
      <c r="A520" s="75" t="s">
        <v>491</v>
      </c>
      <c r="B520" s="76" t="s">
        <v>1150</v>
      </c>
      <c r="C520" s="404">
        <v>2944116</v>
      </c>
      <c r="D520" s="103"/>
      <c r="E520" s="222" t="s">
        <v>1152</v>
      </c>
      <c r="F520" s="76" t="s">
        <v>1135</v>
      </c>
      <c r="G520" s="404" t="s">
        <v>598</v>
      </c>
      <c r="H520" s="76">
        <v>151</v>
      </c>
      <c r="I520" s="87">
        <v>352.6</v>
      </c>
      <c r="J520" s="76"/>
      <c r="K520" s="88" t="s">
        <v>1180</v>
      </c>
      <c r="L520" s="75" t="s">
        <v>1178</v>
      </c>
      <c r="M520" s="75" t="s">
        <v>581</v>
      </c>
      <c r="N520" s="76"/>
    </row>
    <row r="521" spans="1:14" ht="33.75" hidden="1">
      <c r="A521" s="75" t="s">
        <v>1141</v>
      </c>
      <c r="B521" s="76" t="s">
        <v>1142</v>
      </c>
      <c r="C521" s="404">
        <v>7493090</v>
      </c>
      <c r="D521" s="103"/>
      <c r="E521" s="224" t="s">
        <v>1144</v>
      </c>
      <c r="F521" s="76" t="s">
        <v>1135</v>
      </c>
      <c r="G521" s="404" t="s">
        <v>57</v>
      </c>
      <c r="H521" s="76">
        <v>1480.8</v>
      </c>
      <c r="I521" s="223">
        <v>499.6</v>
      </c>
      <c r="J521" s="76"/>
      <c r="K521" s="229">
        <v>41061</v>
      </c>
      <c r="L521" s="75" t="s">
        <v>1181</v>
      </c>
      <c r="M521" s="75" t="s">
        <v>1179</v>
      </c>
      <c r="N521" s="76"/>
    </row>
    <row r="522" spans="1:14" ht="21" hidden="1">
      <c r="A522" s="225" t="s">
        <v>696</v>
      </c>
      <c r="B522" s="76"/>
      <c r="C522" s="404"/>
      <c r="D522" s="103"/>
      <c r="E522" s="76"/>
      <c r="F522" s="76"/>
      <c r="G522" s="404"/>
      <c r="H522" s="76"/>
      <c r="I522" s="76">
        <v>10153.9</v>
      </c>
      <c r="J522" s="76"/>
      <c r="K522" s="76"/>
      <c r="L522" s="76"/>
      <c r="M522" s="76"/>
      <c r="N522" s="76"/>
    </row>
    <row r="523" spans="1:14" ht="11.25" hidden="1">
      <c r="A523" s="76"/>
      <c r="B523" s="76"/>
      <c r="C523" s="404"/>
      <c r="D523" s="484" t="s">
        <v>1182</v>
      </c>
      <c r="E523" s="485"/>
      <c r="F523" s="485"/>
      <c r="G523" s="485"/>
      <c r="H523" s="76"/>
      <c r="I523" s="76"/>
      <c r="J523" s="76"/>
      <c r="K523" s="76"/>
      <c r="L523" s="76"/>
      <c r="M523" s="76"/>
      <c r="N523" s="76"/>
    </row>
    <row r="524" spans="1:14" ht="33.75" hidden="1">
      <c r="A524" s="75" t="s">
        <v>501</v>
      </c>
      <c r="B524" s="76" t="s">
        <v>438</v>
      </c>
      <c r="C524" s="404">
        <v>9313104</v>
      </c>
      <c r="D524" s="103"/>
      <c r="E524" s="222" t="s">
        <v>1183</v>
      </c>
      <c r="F524" s="76" t="s">
        <v>1135</v>
      </c>
      <c r="G524" s="404" t="s">
        <v>1160</v>
      </c>
      <c r="H524" s="76">
        <v>1</v>
      </c>
      <c r="I524" s="223">
        <v>312.3</v>
      </c>
      <c r="J524" s="76"/>
      <c r="K524" s="88" t="s">
        <v>471</v>
      </c>
      <c r="L524" s="75" t="s">
        <v>1184</v>
      </c>
      <c r="M524" s="75" t="s">
        <v>1179</v>
      </c>
      <c r="N524" s="76"/>
    </row>
    <row r="525" spans="1:14" ht="31.5" hidden="1">
      <c r="A525" s="225" t="s">
        <v>616</v>
      </c>
      <c r="B525" s="76"/>
      <c r="C525" s="404"/>
      <c r="D525" s="103"/>
      <c r="E525" s="76"/>
      <c r="F525" s="76"/>
      <c r="G525" s="404"/>
      <c r="H525" s="76"/>
      <c r="I525" s="226">
        <f>SUM(I524:I524)</f>
        <v>312.3</v>
      </c>
      <c r="J525" s="76"/>
      <c r="K525" s="76"/>
      <c r="L525" s="76"/>
      <c r="M525" s="76"/>
      <c r="N525" s="76"/>
    </row>
    <row r="526" spans="1:14" ht="11.25" hidden="1">
      <c r="A526" s="76"/>
      <c r="B526" s="76"/>
      <c r="C526" s="404"/>
      <c r="D526" s="484" t="s">
        <v>617</v>
      </c>
      <c r="E526" s="485"/>
      <c r="F526" s="485"/>
      <c r="G526" s="485"/>
      <c r="H526" s="76"/>
      <c r="I526" s="76"/>
      <c r="J526" s="76"/>
      <c r="K526" s="76"/>
      <c r="L526" s="76"/>
      <c r="M526" s="76"/>
      <c r="N526" s="76"/>
    </row>
    <row r="527" spans="1:14" ht="11.25" hidden="1">
      <c r="A527" s="76"/>
      <c r="B527" s="76"/>
      <c r="C527" s="404"/>
      <c r="D527" s="103"/>
      <c r="E527" s="76"/>
      <c r="F527" s="76"/>
      <c r="G527" s="404"/>
      <c r="H527" s="76"/>
      <c r="I527" s="76"/>
      <c r="J527" s="76"/>
      <c r="K527" s="76"/>
      <c r="L527" s="76"/>
      <c r="M527" s="76"/>
      <c r="N527" s="76"/>
    </row>
    <row r="528" spans="1:14" ht="11.25" hidden="1">
      <c r="A528" s="225" t="s">
        <v>1062</v>
      </c>
      <c r="B528" s="76"/>
      <c r="C528" s="404"/>
      <c r="D528" s="103"/>
      <c r="E528" s="76"/>
      <c r="F528" s="76"/>
      <c r="G528" s="404"/>
      <c r="H528" s="76"/>
      <c r="I528" s="230">
        <f>I507+I517+I522+I525</f>
        <v>222011.69999999998</v>
      </c>
      <c r="J528" s="76"/>
      <c r="K528" s="76"/>
      <c r="L528" s="76"/>
      <c r="M528" s="76"/>
      <c r="N528" s="76"/>
    </row>
    <row r="529" spans="1:14" ht="11.25" hidden="1">
      <c r="A529" s="472" t="s">
        <v>1187</v>
      </c>
      <c r="B529" s="472"/>
      <c r="C529" s="472"/>
      <c r="D529" s="472"/>
      <c r="E529" s="472"/>
      <c r="F529" s="472"/>
      <c r="G529" s="472"/>
      <c r="H529" s="472"/>
      <c r="I529" s="472"/>
      <c r="J529" s="472"/>
      <c r="K529" s="472"/>
      <c r="L529" s="472"/>
      <c r="M529" s="472"/>
      <c r="N529" s="472"/>
    </row>
    <row r="530" spans="1:14" ht="12" hidden="1" thickBot="1">
      <c r="A530" s="93"/>
      <c r="B530" s="93"/>
      <c r="C530" s="404"/>
      <c r="D530" s="231"/>
      <c r="E530" s="462" t="s">
        <v>1188</v>
      </c>
      <c r="F530" s="463"/>
      <c r="G530" s="463"/>
      <c r="H530" s="463"/>
      <c r="I530" s="464"/>
      <c r="J530" s="147"/>
      <c r="K530" s="147"/>
      <c r="L530" s="147"/>
      <c r="M530" s="147"/>
      <c r="N530" s="93"/>
    </row>
    <row r="531" spans="1:14" ht="68.25" hidden="1" thickBot="1">
      <c r="A531" s="76" t="s">
        <v>1189</v>
      </c>
      <c r="B531" s="76" t="s">
        <v>1190</v>
      </c>
      <c r="C531" s="404">
        <v>7492060</v>
      </c>
      <c r="D531" s="232" t="s">
        <v>1191</v>
      </c>
      <c r="E531" s="233" t="s">
        <v>1249</v>
      </c>
      <c r="F531" s="80" t="s">
        <v>1192</v>
      </c>
      <c r="G531" s="407" t="s">
        <v>598</v>
      </c>
      <c r="H531" s="80">
        <v>3</v>
      </c>
      <c r="I531" s="234" t="s">
        <v>1193</v>
      </c>
      <c r="J531" s="76" t="s">
        <v>1194</v>
      </c>
      <c r="K531" s="76" t="s">
        <v>1195</v>
      </c>
      <c r="L531" s="76" t="s">
        <v>1069</v>
      </c>
      <c r="M531" s="76" t="s">
        <v>626</v>
      </c>
      <c r="N531" s="235"/>
    </row>
    <row r="532" spans="1:14" ht="68.25" hidden="1" thickBot="1">
      <c r="A532" s="76" t="s">
        <v>1189</v>
      </c>
      <c r="B532" s="76"/>
      <c r="C532" s="17">
        <v>3313465</v>
      </c>
      <c r="D532" s="236" t="s">
        <v>1196</v>
      </c>
      <c r="E532" s="76" t="s">
        <v>1197</v>
      </c>
      <c r="F532" s="76" t="s">
        <v>1192</v>
      </c>
      <c r="G532" s="404" t="s">
        <v>1198</v>
      </c>
      <c r="H532" s="76">
        <v>14129</v>
      </c>
      <c r="I532" s="237" t="s">
        <v>1199</v>
      </c>
      <c r="J532" s="76" t="s">
        <v>1194</v>
      </c>
      <c r="K532" s="76" t="s">
        <v>1195</v>
      </c>
      <c r="L532" s="76" t="s">
        <v>1083</v>
      </c>
      <c r="M532" s="76" t="s">
        <v>626</v>
      </c>
      <c r="N532" s="235"/>
    </row>
    <row r="533" spans="1:14" ht="102" hidden="1" thickBot="1">
      <c r="A533" s="76" t="s">
        <v>505</v>
      </c>
      <c r="B533" s="76" t="s">
        <v>1200</v>
      </c>
      <c r="C533" s="404">
        <v>4560227</v>
      </c>
      <c r="D533" s="236" t="s">
        <v>1201</v>
      </c>
      <c r="E533" s="96" t="s">
        <v>1202</v>
      </c>
      <c r="F533" s="76" t="s">
        <v>1192</v>
      </c>
      <c r="G533" s="404" t="s">
        <v>598</v>
      </c>
      <c r="H533" s="76">
        <v>51</v>
      </c>
      <c r="I533" s="238">
        <v>47184.72</v>
      </c>
      <c r="J533" s="76" t="s">
        <v>1194</v>
      </c>
      <c r="K533" s="76" t="s">
        <v>1195</v>
      </c>
      <c r="L533" s="76" t="s">
        <v>1069</v>
      </c>
      <c r="M533" s="76" t="s">
        <v>626</v>
      </c>
      <c r="N533" s="235"/>
    </row>
    <row r="534" spans="1:14" ht="102" hidden="1" thickBot="1">
      <c r="A534" s="76" t="s">
        <v>505</v>
      </c>
      <c r="B534" s="76" t="s">
        <v>1200</v>
      </c>
      <c r="C534" s="404">
        <v>4560227</v>
      </c>
      <c r="D534" s="236" t="s">
        <v>1203</v>
      </c>
      <c r="E534" s="76" t="s">
        <v>1204</v>
      </c>
      <c r="F534" s="76" t="s">
        <v>1192</v>
      </c>
      <c r="G534" s="404" t="s">
        <v>598</v>
      </c>
      <c r="H534" s="76">
        <v>59</v>
      </c>
      <c r="I534" s="238">
        <v>38688.28</v>
      </c>
      <c r="J534" s="76" t="s">
        <v>1194</v>
      </c>
      <c r="K534" s="76" t="s">
        <v>1195</v>
      </c>
      <c r="L534" s="76" t="s">
        <v>1069</v>
      </c>
      <c r="M534" s="76" t="s">
        <v>626</v>
      </c>
      <c r="N534" s="235"/>
    </row>
    <row r="535" spans="1:14" ht="102" hidden="1" thickBot="1">
      <c r="A535" s="76" t="s">
        <v>505</v>
      </c>
      <c r="B535" s="76" t="s">
        <v>1205</v>
      </c>
      <c r="C535" s="404">
        <v>4560227</v>
      </c>
      <c r="D535" s="236" t="s">
        <v>1206</v>
      </c>
      <c r="E535" s="76" t="s">
        <v>1207</v>
      </c>
      <c r="F535" s="76" t="s">
        <v>1192</v>
      </c>
      <c r="G535" s="404" t="s">
        <v>598</v>
      </c>
      <c r="H535" s="76">
        <v>24</v>
      </c>
      <c r="I535" s="239">
        <v>30981.11</v>
      </c>
      <c r="J535" s="76" t="s">
        <v>1194</v>
      </c>
      <c r="K535" s="240" t="s">
        <v>1195</v>
      </c>
      <c r="L535" s="76" t="s">
        <v>1069</v>
      </c>
      <c r="M535" s="76" t="s">
        <v>626</v>
      </c>
      <c r="N535" s="235"/>
    </row>
    <row r="536" spans="1:14" ht="102" hidden="1" thickBot="1">
      <c r="A536" s="76" t="s">
        <v>505</v>
      </c>
      <c r="B536" s="76" t="s">
        <v>1208</v>
      </c>
      <c r="C536" s="404">
        <v>4560227</v>
      </c>
      <c r="D536" s="236" t="s">
        <v>1209</v>
      </c>
      <c r="E536" s="76" t="s">
        <v>1210</v>
      </c>
      <c r="F536" s="76" t="s">
        <v>1192</v>
      </c>
      <c r="G536" s="404" t="s">
        <v>598</v>
      </c>
      <c r="H536" s="76">
        <v>73</v>
      </c>
      <c r="I536" s="238">
        <v>48151.44</v>
      </c>
      <c r="J536" s="76" t="s">
        <v>1194</v>
      </c>
      <c r="K536" s="76" t="s">
        <v>1195</v>
      </c>
      <c r="L536" s="76" t="s">
        <v>1069</v>
      </c>
      <c r="M536" s="76" t="s">
        <v>626</v>
      </c>
      <c r="N536" s="235"/>
    </row>
    <row r="537" spans="1:14" ht="101.25" hidden="1">
      <c r="A537" s="76" t="s">
        <v>505</v>
      </c>
      <c r="B537" s="76" t="s">
        <v>1200</v>
      </c>
      <c r="C537" s="404">
        <v>4560227</v>
      </c>
      <c r="D537" s="241" t="s">
        <v>1211</v>
      </c>
      <c r="E537" s="242" t="s">
        <v>1212</v>
      </c>
      <c r="F537" s="79" t="s">
        <v>1192</v>
      </c>
      <c r="G537" s="406" t="s">
        <v>598</v>
      </c>
      <c r="H537" s="79">
        <v>62</v>
      </c>
      <c r="I537" s="243">
        <v>31007.3</v>
      </c>
      <c r="J537" s="76" t="s">
        <v>1194</v>
      </c>
      <c r="K537" s="76" t="s">
        <v>1195</v>
      </c>
      <c r="L537" s="76" t="s">
        <v>1069</v>
      </c>
      <c r="M537" s="76" t="s">
        <v>626</v>
      </c>
      <c r="N537" s="235"/>
    </row>
    <row r="538" spans="1:14" ht="31.5" hidden="1">
      <c r="A538" s="78" t="s">
        <v>1213</v>
      </c>
      <c r="B538" s="76"/>
      <c r="C538" s="404"/>
      <c r="D538" s="244"/>
      <c r="E538" s="106"/>
      <c r="F538" s="76"/>
      <c r="G538" s="404"/>
      <c r="H538" s="76"/>
      <c r="I538" s="245">
        <v>204135</v>
      </c>
      <c r="J538" s="76"/>
      <c r="K538" s="76"/>
      <c r="L538" s="76"/>
      <c r="M538" s="76"/>
      <c r="N538" s="235"/>
    </row>
    <row r="539" spans="1:14" ht="11.25" hidden="1">
      <c r="A539" s="76"/>
      <c r="B539" s="76"/>
      <c r="C539" s="404"/>
      <c r="D539" s="246"/>
      <c r="E539" s="473" t="s">
        <v>171</v>
      </c>
      <c r="F539" s="474"/>
      <c r="G539" s="474"/>
      <c r="H539" s="474"/>
      <c r="I539" s="475"/>
      <c r="J539" s="76"/>
      <c r="K539" s="76"/>
      <c r="L539" s="76"/>
      <c r="M539" s="76"/>
      <c r="N539" s="235"/>
    </row>
    <row r="540" spans="1:14" ht="34.5" hidden="1" thickBot="1">
      <c r="A540" s="76" t="s">
        <v>505</v>
      </c>
      <c r="B540" s="76" t="s">
        <v>1200</v>
      </c>
      <c r="C540" s="404">
        <v>4560227</v>
      </c>
      <c r="D540" s="246" t="s">
        <v>1214</v>
      </c>
      <c r="E540" s="96" t="s">
        <v>508</v>
      </c>
      <c r="F540" s="76" t="s">
        <v>1192</v>
      </c>
      <c r="G540" s="404" t="s">
        <v>612</v>
      </c>
      <c r="H540" s="76">
        <v>71</v>
      </c>
      <c r="I540" s="237">
        <v>500</v>
      </c>
      <c r="J540" s="76"/>
      <c r="K540" s="76" t="s">
        <v>1215</v>
      </c>
      <c r="L540" s="76" t="s">
        <v>1083</v>
      </c>
      <c r="M540" s="76" t="s">
        <v>348</v>
      </c>
      <c r="N540" s="235"/>
    </row>
    <row r="541" spans="1:14" ht="45.75" hidden="1" thickBot="1">
      <c r="A541" s="247" t="s">
        <v>1216</v>
      </c>
      <c r="B541" s="76" t="s">
        <v>1217</v>
      </c>
      <c r="C541" s="17">
        <v>7493090</v>
      </c>
      <c r="D541" s="248" t="s">
        <v>1218</v>
      </c>
      <c r="E541" s="35" t="s">
        <v>1219</v>
      </c>
      <c r="F541" s="76" t="s">
        <v>1192</v>
      </c>
      <c r="G541" s="404" t="s">
        <v>598</v>
      </c>
      <c r="H541" s="76">
        <v>9</v>
      </c>
      <c r="I541" s="237">
        <v>293.5</v>
      </c>
      <c r="J541" s="76"/>
      <c r="K541" s="76" t="s">
        <v>1215</v>
      </c>
      <c r="L541" s="76" t="s">
        <v>1220</v>
      </c>
      <c r="M541" s="76" t="s">
        <v>348</v>
      </c>
      <c r="N541" s="235"/>
    </row>
    <row r="542" spans="1:14" ht="45.75" hidden="1" thickBot="1">
      <c r="A542" s="247" t="s">
        <v>1221</v>
      </c>
      <c r="B542" s="76" t="s">
        <v>1222</v>
      </c>
      <c r="C542" s="404">
        <v>6022010</v>
      </c>
      <c r="D542" s="249" t="s">
        <v>1223</v>
      </c>
      <c r="E542" s="35" t="s">
        <v>504</v>
      </c>
      <c r="F542" s="76" t="s">
        <v>1192</v>
      </c>
      <c r="G542" s="404" t="s">
        <v>1060</v>
      </c>
      <c r="H542" s="76">
        <v>1</v>
      </c>
      <c r="I542" s="237">
        <v>165.6</v>
      </c>
      <c r="J542" s="76"/>
      <c r="K542" s="76" t="s">
        <v>1106</v>
      </c>
      <c r="L542" s="76" t="s">
        <v>1102</v>
      </c>
      <c r="M542" s="76" t="s">
        <v>348</v>
      </c>
      <c r="N542" s="235"/>
    </row>
    <row r="543" spans="1:14" ht="68.25" hidden="1" thickBot="1">
      <c r="A543" s="76" t="s">
        <v>1224</v>
      </c>
      <c r="B543" s="76" t="s">
        <v>1200</v>
      </c>
      <c r="C543" s="404">
        <v>4560227</v>
      </c>
      <c r="D543" s="249" t="s">
        <v>1225</v>
      </c>
      <c r="E543" s="17" t="s">
        <v>1226</v>
      </c>
      <c r="F543" s="76" t="s">
        <v>1192</v>
      </c>
      <c r="G543" s="404" t="s">
        <v>1060</v>
      </c>
      <c r="H543" s="76">
        <v>61</v>
      </c>
      <c r="I543" s="237">
        <v>16875</v>
      </c>
      <c r="J543" s="76" t="s">
        <v>1194</v>
      </c>
      <c r="K543" s="76" t="s">
        <v>1102</v>
      </c>
      <c r="L543" s="76" t="s">
        <v>1087</v>
      </c>
      <c r="M543" s="76" t="s">
        <v>626</v>
      </c>
      <c r="N543" s="235"/>
    </row>
    <row r="544" spans="1:14" ht="68.25" hidden="1" thickBot="1">
      <c r="A544" s="76" t="s">
        <v>1227</v>
      </c>
      <c r="B544" s="76" t="s">
        <v>1208</v>
      </c>
      <c r="C544" s="404">
        <v>4560227</v>
      </c>
      <c r="D544" s="246"/>
      <c r="E544" s="250" t="s">
        <v>1228</v>
      </c>
      <c r="F544" s="76" t="s">
        <v>1192</v>
      </c>
      <c r="G544" s="404"/>
      <c r="H544" s="76"/>
      <c r="I544" s="237">
        <v>15329.4</v>
      </c>
      <c r="J544" s="76" t="s">
        <v>1194</v>
      </c>
      <c r="K544" s="76" t="s">
        <v>1102</v>
      </c>
      <c r="L544" s="76" t="s">
        <v>1087</v>
      </c>
      <c r="M544" s="76" t="s">
        <v>626</v>
      </c>
      <c r="N544" s="235"/>
    </row>
    <row r="545" spans="1:14" ht="68.25" hidden="1" thickBot="1">
      <c r="A545" s="76" t="s">
        <v>1227</v>
      </c>
      <c r="B545" s="76" t="s">
        <v>1208</v>
      </c>
      <c r="C545" s="404">
        <v>4560227</v>
      </c>
      <c r="D545" s="246"/>
      <c r="E545" s="251" t="s">
        <v>1229</v>
      </c>
      <c r="F545" s="76" t="s">
        <v>1192</v>
      </c>
      <c r="G545" s="404"/>
      <c r="H545" s="76"/>
      <c r="I545" s="237">
        <v>14078.2</v>
      </c>
      <c r="J545" s="76" t="s">
        <v>1194</v>
      </c>
      <c r="K545" s="76" t="s">
        <v>1102</v>
      </c>
      <c r="L545" s="76" t="s">
        <v>1087</v>
      </c>
      <c r="M545" s="76" t="s">
        <v>626</v>
      </c>
      <c r="N545" s="235"/>
    </row>
    <row r="546" spans="1:14" ht="67.5" hidden="1">
      <c r="A546" s="76" t="s">
        <v>1227</v>
      </c>
      <c r="B546" s="76" t="s">
        <v>1208</v>
      </c>
      <c r="C546" s="404">
        <v>4560227</v>
      </c>
      <c r="D546" s="246"/>
      <c r="E546" s="252" t="s">
        <v>1230</v>
      </c>
      <c r="F546" s="76" t="s">
        <v>1192</v>
      </c>
      <c r="G546" s="404"/>
      <c r="H546" s="76"/>
      <c r="I546" s="237">
        <v>19978</v>
      </c>
      <c r="J546" s="76" t="s">
        <v>1194</v>
      </c>
      <c r="K546" s="76" t="s">
        <v>1102</v>
      </c>
      <c r="L546" s="76" t="s">
        <v>1087</v>
      </c>
      <c r="M546" s="76" t="s">
        <v>626</v>
      </c>
      <c r="N546" s="235"/>
    </row>
    <row r="547" spans="1:14" ht="67.5" hidden="1">
      <c r="A547" s="76"/>
      <c r="B547" s="253"/>
      <c r="C547" s="404"/>
      <c r="D547" s="246"/>
      <c r="E547" s="76" t="s">
        <v>1231</v>
      </c>
      <c r="F547" s="76" t="s">
        <v>1192</v>
      </c>
      <c r="G547" s="404"/>
      <c r="H547" s="76"/>
      <c r="I547" s="237">
        <v>3588.6</v>
      </c>
      <c r="J547" s="76" t="s">
        <v>1194</v>
      </c>
      <c r="K547" s="76" t="s">
        <v>1102</v>
      </c>
      <c r="L547" s="76" t="s">
        <v>1125</v>
      </c>
      <c r="M547" s="76" t="s">
        <v>626</v>
      </c>
      <c r="N547" s="235"/>
    </row>
    <row r="548" spans="1:14" ht="78.75" hidden="1">
      <c r="A548" s="76"/>
      <c r="B548" s="76" t="s">
        <v>1205</v>
      </c>
      <c r="C548" s="404">
        <v>4560227</v>
      </c>
      <c r="D548" s="246"/>
      <c r="E548" s="76" t="s">
        <v>1232</v>
      </c>
      <c r="F548" s="76" t="s">
        <v>1192</v>
      </c>
      <c r="G548" s="404"/>
      <c r="H548" s="76"/>
      <c r="I548" s="237">
        <v>8732.7</v>
      </c>
      <c r="J548" s="76" t="s">
        <v>1194</v>
      </c>
      <c r="K548" s="76" t="s">
        <v>1102</v>
      </c>
      <c r="L548" s="76"/>
      <c r="M548" s="76" t="s">
        <v>626</v>
      </c>
      <c r="N548" s="235"/>
    </row>
    <row r="549" spans="1:14" ht="33.75" hidden="1">
      <c r="A549" s="76" t="s">
        <v>1233</v>
      </c>
      <c r="B549" s="254" t="s">
        <v>1234</v>
      </c>
      <c r="C549" s="404">
        <v>7523090</v>
      </c>
      <c r="D549" s="246"/>
      <c r="E549" s="76" t="s">
        <v>790</v>
      </c>
      <c r="F549" s="76" t="s">
        <v>1192</v>
      </c>
      <c r="G549" s="404"/>
      <c r="H549" s="76"/>
      <c r="I549" s="237">
        <v>500</v>
      </c>
      <c r="J549" s="76"/>
      <c r="K549" s="76" t="s">
        <v>1102</v>
      </c>
      <c r="L549" s="76"/>
      <c r="M549" s="76" t="s">
        <v>348</v>
      </c>
      <c r="N549" s="235"/>
    </row>
    <row r="550" spans="1:14" ht="67.5" hidden="1">
      <c r="A550" s="196" t="s">
        <v>1235</v>
      </c>
      <c r="B550" s="76" t="s">
        <v>1208</v>
      </c>
      <c r="C550" s="404">
        <v>4560227</v>
      </c>
      <c r="D550" s="246"/>
      <c r="E550" s="76" t="s">
        <v>1236</v>
      </c>
      <c r="F550" s="76" t="s">
        <v>1192</v>
      </c>
      <c r="G550" s="404"/>
      <c r="H550" s="76"/>
      <c r="I550" s="238">
        <v>47206.6</v>
      </c>
      <c r="J550" s="76" t="s">
        <v>1194</v>
      </c>
      <c r="K550" s="76" t="s">
        <v>1102</v>
      </c>
      <c r="L550" s="76" t="s">
        <v>1118</v>
      </c>
      <c r="M550" s="76" t="s">
        <v>626</v>
      </c>
      <c r="N550" s="235"/>
    </row>
    <row r="551" spans="1:14" ht="67.5" hidden="1">
      <c r="A551" s="196" t="s">
        <v>1235</v>
      </c>
      <c r="B551" s="76" t="s">
        <v>1208</v>
      </c>
      <c r="C551" s="404">
        <v>4560227</v>
      </c>
      <c r="D551" s="246"/>
      <c r="E551" s="76" t="s">
        <v>1237</v>
      </c>
      <c r="F551" s="76" t="s">
        <v>1192</v>
      </c>
      <c r="G551" s="404"/>
      <c r="H551" s="76"/>
      <c r="I551" s="238">
        <v>40274.3</v>
      </c>
      <c r="J551" s="76" t="s">
        <v>1194</v>
      </c>
      <c r="K551" s="76" t="s">
        <v>1102</v>
      </c>
      <c r="L551" s="76" t="s">
        <v>1118</v>
      </c>
      <c r="M551" s="76" t="s">
        <v>626</v>
      </c>
      <c r="N551" s="235"/>
    </row>
    <row r="552" spans="1:14" ht="67.5" hidden="1">
      <c r="A552" s="196" t="s">
        <v>1235</v>
      </c>
      <c r="B552" s="76" t="s">
        <v>1208</v>
      </c>
      <c r="C552" s="404">
        <v>4560227</v>
      </c>
      <c r="D552" s="246"/>
      <c r="E552" s="76" t="s">
        <v>1238</v>
      </c>
      <c r="F552" s="76" t="s">
        <v>1192</v>
      </c>
      <c r="G552" s="404"/>
      <c r="H552" s="76"/>
      <c r="I552" s="238">
        <v>46895.6</v>
      </c>
      <c r="J552" s="76" t="s">
        <v>1194</v>
      </c>
      <c r="K552" s="76" t="s">
        <v>1102</v>
      </c>
      <c r="L552" s="76" t="s">
        <v>1118</v>
      </c>
      <c r="M552" s="76" t="s">
        <v>626</v>
      </c>
      <c r="N552" s="235"/>
    </row>
    <row r="553" spans="1:14" ht="67.5" hidden="1">
      <c r="A553" s="196" t="s">
        <v>1235</v>
      </c>
      <c r="B553" s="76" t="s">
        <v>1208</v>
      </c>
      <c r="C553" s="404">
        <v>4560227</v>
      </c>
      <c r="D553" s="246"/>
      <c r="E553" s="76" t="s">
        <v>1239</v>
      </c>
      <c r="F553" s="76" t="s">
        <v>1192</v>
      </c>
      <c r="G553" s="404"/>
      <c r="H553" s="76"/>
      <c r="I553" s="238">
        <v>18523.7</v>
      </c>
      <c r="J553" s="76" t="s">
        <v>1194</v>
      </c>
      <c r="K553" s="76" t="s">
        <v>1102</v>
      </c>
      <c r="L553" s="76" t="s">
        <v>1118</v>
      </c>
      <c r="M553" s="76" t="s">
        <v>626</v>
      </c>
      <c r="N553" s="235"/>
    </row>
    <row r="554" spans="1:14" ht="21" hidden="1">
      <c r="A554" s="255" t="s">
        <v>1240</v>
      </c>
      <c r="B554" s="254"/>
      <c r="C554" s="404"/>
      <c r="D554" s="246"/>
      <c r="E554" s="76"/>
      <c r="F554" s="76"/>
      <c r="G554" s="404"/>
      <c r="H554" s="76"/>
      <c r="I554" s="245">
        <v>232941.2</v>
      </c>
      <c r="J554" s="76"/>
      <c r="K554" s="76"/>
      <c r="L554" s="76"/>
      <c r="M554" s="76"/>
      <c r="N554" s="235"/>
    </row>
    <row r="555" spans="1:14" ht="11.25" hidden="1">
      <c r="A555" s="256"/>
      <c r="B555" s="79"/>
      <c r="C555" s="406"/>
      <c r="D555" s="257"/>
      <c r="E555" s="476" t="s">
        <v>254</v>
      </c>
      <c r="F555" s="477"/>
      <c r="G555" s="477"/>
      <c r="H555" s="477"/>
      <c r="I555" s="478"/>
      <c r="J555" s="79"/>
      <c r="K555" s="79"/>
      <c r="L555" s="79"/>
      <c r="M555" s="79"/>
      <c r="N555" s="258"/>
    </row>
    <row r="556" spans="1:14" ht="56.25" hidden="1">
      <c r="A556" s="76"/>
      <c r="B556" s="76"/>
      <c r="C556" s="404"/>
      <c r="D556" s="246"/>
      <c r="E556" s="76" t="s">
        <v>1231</v>
      </c>
      <c r="F556" s="76" t="s">
        <v>1192</v>
      </c>
      <c r="G556" s="405"/>
      <c r="H556" s="78"/>
      <c r="I556" s="226">
        <v>5981</v>
      </c>
      <c r="J556" s="76"/>
      <c r="K556" s="76" t="s">
        <v>1107</v>
      </c>
      <c r="L556" s="76" t="s">
        <v>1069</v>
      </c>
      <c r="M556" s="76" t="s">
        <v>626</v>
      </c>
      <c r="N556" s="235"/>
    </row>
    <row r="557" spans="1:14" ht="33.75" hidden="1">
      <c r="A557" s="259" t="s">
        <v>1241</v>
      </c>
      <c r="B557" s="80" t="s">
        <v>1222</v>
      </c>
      <c r="C557" s="407">
        <v>6022010</v>
      </c>
      <c r="D557" s="123"/>
      <c r="E557" s="260" t="s">
        <v>504</v>
      </c>
      <c r="F557" s="80" t="s">
        <v>1192</v>
      </c>
      <c r="G557" s="407"/>
      <c r="H557" s="80"/>
      <c r="I557" s="261">
        <v>188.6</v>
      </c>
      <c r="J557" s="80"/>
      <c r="K557" s="80" t="s">
        <v>1083</v>
      </c>
      <c r="L557" s="80" t="s">
        <v>1107</v>
      </c>
      <c r="M557" s="80" t="s">
        <v>348</v>
      </c>
      <c r="N557" s="262"/>
    </row>
    <row r="558" spans="1:14" ht="33.75" hidden="1">
      <c r="A558" s="76" t="s">
        <v>505</v>
      </c>
      <c r="B558" s="76" t="s">
        <v>1208</v>
      </c>
      <c r="C558" s="404">
        <v>4560227</v>
      </c>
      <c r="D558" s="246"/>
      <c r="E558" s="96" t="s">
        <v>508</v>
      </c>
      <c r="F558" s="76" t="s">
        <v>1192</v>
      </c>
      <c r="G558" s="404"/>
      <c r="H558" s="76"/>
      <c r="I558" s="237">
        <v>8480.5</v>
      </c>
      <c r="J558" s="76"/>
      <c r="K558" s="76" t="s">
        <v>1083</v>
      </c>
      <c r="L558" s="76"/>
      <c r="M558" s="76" t="s">
        <v>626</v>
      </c>
      <c r="N558" s="235"/>
    </row>
    <row r="559" spans="1:14" ht="33.75" hidden="1">
      <c r="A559" s="76" t="s">
        <v>1233</v>
      </c>
      <c r="B559" s="254" t="s">
        <v>1242</v>
      </c>
      <c r="C559" s="404">
        <v>7523090</v>
      </c>
      <c r="D559" s="76"/>
      <c r="E559" s="76" t="s">
        <v>790</v>
      </c>
      <c r="F559" s="76" t="s">
        <v>1192</v>
      </c>
      <c r="G559" s="404"/>
      <c r="H559" s="76"/>
      <c r="I559" s="263">
        <v>500</v>
      </c>
      <c r="J559" s="76"/>
      <c r="K559" s="76" t="s">
        <v>1107</v>
      </c>
      <c r="L559" s="76"/>
      <c r="M559" s="76" t="s">
        <v>626</v>
      </c>
      <c r="N559" s="235"/>
    </row>
    <row r="560" spans="1:14" ht="11.25" hidden="1">
      <c r="A560" s="264" t="s">
        <v>1243</v>
      </c>
      <c r="B560" s="133"/>
      <c r="C560" s="196"/>
      <c r="D560" s="133"/>
      <c r="E560" s="133"/>
      <c r="F560" s="133"/>
      <c r="G560" s="196"/>
      <c r="H560" s="133"/>
      <c r="I560" s="265">
        <v>15150.1</v>
      </c>
      <c r="J560" s="133"/>
      <c r="K560" s="133"/>
      <c r="L560" s="133"/>
      <c r="M560" s="133"/>
      <c r="N560" s="133"/>
    </row>
    <row r="561" spans="1:14" ht="11.25" hidden="1">
      <c r="A561" s="133"/>
      <c r="B561" s="133"/>
      <c r="C561" s="196"/>
      <c r="D561" s="133"/>
      <c r="E561" s="133"/>
      <c r="F561" s="479" t="s">
        <v>253</v>
      </c>
      <c r="G561" s="480"/>
      <c r="H561" s="480"/>
      <c r="I561" s="480"/>
      <c r="J561" s="133"/>
      <c r="K561" s="133"/>
      <c r="L561" s="133"/>
      <c r="M561" s="133"/>
      <c r="N561" s="133"/>
    </row>
    <row r="562" spans="1:14" ht="33.75" hidden="1">
      <c r="A562" s="266"/>
      <c r="B562" s="80" t="s">
        <v>1244</v>
      </c>
      <c r="C562" s="407">
        <v>6022010</v>
      </c>
      <c r="D562" s="266"/>
      <c r="E562" s="260" t="s">
        <v>504</v>
      </c>
      <c r="F562" s="80" t="s">
        <v>1192</v>
      </c>
      <c r="G562" s="417"/>
      <c r="H562" s="266"/>
      <c r="I562" s="267">
        <v>202.4</v>
      </c>
      <c r="J562" s="267"/>
      <c r="K562" s="267" t="s">
        <v>1245</v>
      </c>
      <c r="L562" s="267" t="s">
        <v>1118</v>
      </c>
      <c r="M562" s="80" t="s">
        <v>348</v>
      </c>
      <c r="N562" s="266"/>
    </row>
    <row r="563" spans="1:14" ht="11.25" hidden="1">
      <c r="A563" s="264" t="s">
        <v>1246</v>
      </c>
      <c r="B563" s="133"/>
      <c r="C563" s="196"/>
      <c r="D563" s="133"/>
      <c r="E563" s="260"/>
      <c r="F563" s="76"/>
      <c r="G563" s="196"/>
      <c r="H563" s="133"/>
      <c r="I563" s="264">
        <v>202.4</v>
      </c>
      <c r="J563" s="202"/>
      <c r="K563" s="202"/>
      <c r="L563" s="202"/>
      <c r="M563" s="80"/>
      <c r="N563" s="133"/>
    </row>
    <row r="564" spans="1:14" ht="11.25" hidden="1">
      <c r="A564" s="133"/>
      <c r="B564" s="133"/>
      <c r="C564" s="196"/>
      <c r="D564" s="133"/>
      <c r="E564" s="133"/>
      <c r="F564" s="481" t="s">
        <v>252</v>
      </c>
      <c r="G564" s="482"/>
      <c r="H564" s="482"/>
      <c r="I564" s="483"/>
      <c r="J564" s="133"/>
      <c r="K564" s="133"/>
      <c r="L564" s="133"/>
      <c r="M564" s="133"/>
      <c r="N564" s="133"/>
    </row>
    <row r="565" spans="1:14" ht="33.75" hidden="1">
      <c r="A565" s="133"/>
      <c r="B565" s="80" t="s">
        <v>1222</v>
      </c>
      <c r="C565" s="407">
        <v>6022010</v>
      </c>
      <c r="D565" s="133"/>
      <c r="E565" s="260" t="s">
        <v>504</v>
      </c>
      <c r="F565" s="76" t="s">
        <v>1192</v>
      </c>
      <c r="G565" s="196"/>
      <c r="H565" s="133"/>
      <c r="I565" s="202">
        <v>202.4</v>
      </c>
      <c r="J565" s="202"/>
      <c r="K565" s="202" t="s">
        <v>1220</v>
      </c>
      <c r="L565" s="202" t="s">
        <v>1069</v>
      </c>
      <c r="M565" s="80" t="s">
        <v>348</v>
      </c>
      <c r="N565" s="133"/>
    </row>
    <row r="566" spans="1:14" ht="11.25" hidden="1">
      <c r="A566" s="264" t="s">
        <v>1247</v>
      </c>
      <c r="B566" s="133"/>
      <c r="C566" s="196"/>
      <c r="D566" s="133"/>
      <c r="E566" s="133"/>
      <c r="F566" s="133"/>
      <c r="G566" s="196"/>
      <c r="H566" s="133"/>
      <c r="I566" s="264">
        <v>202.4</v>
      </c>
      <c r="J566" s="133"/>
      <c r="K566" s="133"/>
      <c r="L566" s="133"/>
      <c r="M566" s="133"/>
      <c r="N566" s="133"/>
    </row>
    <row r="567" spans="1:14" ht="11.25" hidden="1">
      <c r="A567" s="264" t="s">
        <v>1248</v>
      </c>
      <c r="B567" s="133"/>
      <c r="C567" s="196"/>
      <c r="D567" s="133"/>
      <c r="E567" s="133"/>
      <c r="F567" s="133"/>
      <c r="G567" s="196"/>
      <c r="H567" s="133"/>
      <c r="I567" s="78">
        <v>452631.1</v>
      </c>
      <c r="J567" s="133"/>
      <c r="K567" s="133"/>
      <c r="L567" s="133"/>
      <c r="M567" s="133"/>
      <c r="N567" s="133"/>
    </row>
    <row r="568" spans="1:14" ht="11.25" hidden="1">
      <c r="A568" s="471" t="s">
        <v>1288</v>
      </c>
      <c r="B568" s="471"/>
      <c r="C568" s="471"/>
      <c r="D568" s="471"/>
      <c r="E568" s="471"/>
      <c r="F568" s="471"/>
      <c r="G568" s="471"/>
      <c r="H568" s="471"/>
      <c r="I568" s="471"/>
      <c r="J568" s="471"/>
      <c r="K568" s="471"/>
      <c r="L568" s="471"/>
      <c r="M568" s="471"/>
      <c r="N568" s="471"/>
    </row>
    <row r="569" spans="1:14" ht="11.25" hidden="1">
      <c r="A569" s="462" t="s">
        <v>1250</v>
      </c>
      <c r="B569" s="463"/>
      <c r="C569" s="463"/>
      <c r="D569" s="463"/>
      <c r="E569" s="463"/>
      <c r="F569" s="463"/>
      <c r="G569" s="463"/>
      <c r="H569" s="463"/>
      <c r="I569" s="463"/>
      <c r="J569" s="463"/>
      <c r="K569" s="463"/>
      <c r="L569" s="463"/>
      <c r="M569" s="463"/>
      <c r="N569" s="464"/>
    </row>
    <row r="570" spans="1:14" ht="45" hidden="1">
      <c r="A570" s="76" t="s">
        <v>536</v>
      </c>
      <c r="B570" s="276" t="s">
        <v>311</v>
      </c>
      <c r="C570" s="404">
        <v>2924802</v>
      </c>
      <c r="D570" s="90" t="s">
        <v>1251</v>
      </c>
      <c r="E570" s="268" t="s">
        <v>1252</v>
      </c>
      <c r="F570" s="76" t="s">
        <v>1253</v>
      </c>
      <c r="G570" s="404" t="s">
        <v>406</v>
      </c>
      <c r="H570" s="81">
        <v>15202</v>
      </c>
      <c r="I570" s="82">
        <v>5677.2</v>
      </c>
      <c r="J570" s="77">
        <v>0.3</v>
      </c>
      <c r="K570" s="90" t="s">
        <v>325</v>
      </c>
      <c r="L570" s="90" t="s">
        <v>314</v>
      </c>
      <c r="M570" s="76" t="s">
        <v>301</v>
      </c>
      <c r="N570" s="235"/>
    </row>
    <row r="571" spans="1:14" ht="45" hidden="1">
      <c r="A571" s="76" t="s">
        <v>1254</v>
      </c>
      <c r="B571" s="76" t="s">
        <v>895</v>
      </c>
      <c r="C571" s="404">
        <v>7492060</v>
      </c>
      <c r="D571" s="90" t="s">
        <v>1255</v>
      </c>
      <c r="E571" s="268" t="s">
        <v>1256</v>
      </c>
      <c r="F571" s="76" t="s">
        <v>1253</v>
      </c>
      <c r="G571" s="404" t="s">
        <v>830</v>
      </c>
      <c r="H571" s="76">
        <v>4</v>
      </c>
      <c r="I571" s="82">
        <v>4472.1</v>
      </c>
      <c r="J571" s="77">
        <v>0.3</v>
      </c>
      <c r="K571" s="90" t="s">
        <v>325</v>
      </c>
      <c r="L571" s="90" t="s">
        <v>300</v>
      </c>
      <c r="M571" s="76" t="s">
        <v>301</v>
      </c>
      <c r="N571" s="235"/>
    </row>
    <row r="572" spans="1:14" ht="45" hidden="1">
      <c r="A572" s="76" t="s">
        <v>875</v>
      </c>
      <c r="B572" s="196" t="s">
        <v>294</v>
      </c>
      <c r="C572" s="404">
        <v>4560227</v>
      </c>
      <c r="D572" s="90" t="s">
        <v>1257</v>
      </c>
      <c r="E572" s="268" t="s">
        <v>1258</v>
      </c>
      <c r="F572" s="76" t="s">
        <v>1253</v>
      </c>
      <c r="G572" s="404" t="s">
        <v>57</v>
      </c>
      <c r="H572" s="81">
        <v>398136</v>
      </c>
      <c r="I572" s="82">
        <v>50000</v>
      </c>
      <c r="J572" s="77">
        <v>0.3</v>
      </c>
      <c r="K572" s="90" t="s">
        <v>325</v>
      </c>
      <c r="L572" s="90" t="s">
        <v>300</v>
      </c>
      <c r="M572" s="76" t="s">
        <v>301</v>
      </c>
      <c r="N572" s="235"/>
    </row>
    <row r="573" spans="1:14" ht="45" hidden="1">
      <c r="A573" s="76" t="s">
        <v>875</v>
      </c>
      <c r="B573" s="196" t="s">
        <v>294</v>
      </c>
      <c r="C573" s="404">
        <v>4560227</v>
      </c>
      <c r="D573" s="90" t="s">
        <v>1259</v>
      </c>
      <c r="E573" s="268" t="s">
        <v>1258</v>
      </c>
      <c r="F573" s="76" t="s">
        <v>1253</v>
      </c>
      <c r="G573" s="404" t="s">
        <v>57</v>
      </c>
      <c r="H573" s="81">
        <v>408935</v>
      </c>
      <c r="I573" s="82">
        <v>50000</v>
      </c>
      <c r="J573" s="77">
        <v>0.3</v>
      </c>
      <c r="K573" s="90" t="s">
        <v>325</v>
      </c>
      <c r="L573" s="90" t="s">
        <v>300</v>
      </c>
      <c r="M573" s="76" t="s">
        <v>301</v>
      </c>
      <c r="N573" s="235"/>
    </row>
    <row r="574" spans="1:14" ht="45" hidden="1">
      <c r="A574" s="76" t="s">
        <v>875</v>
      </c>
      <c r="B574" s="196" t="s">
        <v>294</v>
      </c>
      <c r="C574" s="404">
        <v>4560227</v>
      </c>
      <c r="D574" s="90" t="s">
        <v>1260</v>
      </c>
      <c r="E574" s="268" t="s">
        <v>1258</v>
      </c>
      <c r="F574" s="76" t="s">
        <v>1253</v>
      </c>
      <c r="G574" s="404" t="s">
        <v>57</v>
      </c>
      <c r="H574" s="81">
        <v>367547</v>
      </c>
      <c r="I574" s="82">
        <v>48681.2</v>
      </c>
      <c r="J574" s="77">
        <v>0.3</v>
      </c>
      <c r="K574" s="90" t="s">
        <v>325</v>
      </c>
      <c r="L574" s="90" t="s">
        <v>300</v>
      </c>
      <c r="M574" s="76" t="s">
        <v>301</v>
      </c>
      <c r="N574" s="235"/>
    </row>
    <row r="575" spans="1:14" ht="45" hidden="1">
      <c r="A575" s="76" t="s">
        <v>875</v>
      </c>
      <c r="B575" s="196" t="s">
        <v>294</v>
      </c>
      <c r="C575" s="404">
        <v>4560227</v>
      </c>
      <c r="D575" s="90" t="s">
        <v>1261</v>
      </c>
      <c r="E575" s="268" t="s">
        <v>1258</v>
      </c>
      <c r="F575" s="76" t="s">
        <v>1253</v>
      </c>
      <c r="G575" s="404" t="s">
        <v>57</v>
      </c>
      <c r="H575" s="81">
        <v>413146</v>
      </c>
      <c r="I575" s="82">
        <v>50000</v>
      </c>
      <c r="J575" s="77">
        <v>0.3</v>
      </c>
      <c r="K575" s="90" t="s">
        <v>325</v>
      </c>
      <c r="L575" s="90" t="s">
        <v>300</v>
      </c>
      <c r="M575" s="76" t="s">
        <v>301</v>
      </c>
      <c r="N575" s="235"/>
    </row>
    <row r="576" spans="1:14" ht="11.25" hidden="1">
      <c r="A576" s="468" t="s">
        <v>1262</v>
      </c>
      <c r="B576" s="469"/>
      <c r="C576" s="469"/>
      <c r="D576" s="469"/>
      <c r="E576" s="469"/>
      <c r="F576" s="469"/>
      <c r="G576" s="469"/>
      <c r="H576" s="470"/>
      <c r="I576" s="183">
        <f>SUM(I570:I575)</f>
        <v>208830.5</v>
      </c>
      <c r="J576" s="76"/>
      <c r="K576" s="269"/>
      <c r="L576" s="76"/>
      <c r="M576" s="76"/>
      <c r="N576" s="235"/>
    </row>
    <row r="577" spans="1:14" ht="11.25" hidden="1">
      <c r="A577" s="462" t="s">
        <v>1263</v>
      </c>
      <c r="B577" s="463"/>
      <c r="C577" s="463"/>
      <c r="D577" s="463"/>
      <c r="E577" s="463"/>
      <c r="F577" s="463"/>
      <c r="G577" s="463"/>
      <c r="H577" s="463"/>
      <c r="I577" s="463"/>
      <c r="J577" s="463"/>
      <c r="K577" s="463"/>
      <c r="L577" s="463"/>
      <c r="M577" s="463"/>
      <c r="N577" s="464"/>
    </row>
    <row r="578" spans="1:14" ht="33.75" hidden="1">
      <c r="A578" s="76" t="s">
        <v>501</v>
      </c>
      <c r="B578" s="76" t="s">
        <v>438</v>
      </c>
      <c r="C578" s="404">
        <v>6022020</v>
      </c>
      <c r="D578" s="90" t="s">
        <v>1264</v>
      </c>
      <c r="E578" s="268" t="s">
        <v>1265</v>
      </c>
      <c r="F578" s="76" t="s">
        <v>1253</v>
      </c>
      <c r="G578" s="404" t="s">
        <v>60</v>
      </c>
      <c r="H578" s="76">
        <v>1</v>
      </c>
      <c r="I578" s="82">
        <v>159.4</v>
      </c>
      <c r="J578" s="76" t="s">
        <v>55</v>
      </c>
      <c r="K578" s="90" t="s">
        <v>346</v>
      </c>
      <c r="L578" s="90" t="s">
        <v>366</v>
      </c>
      <c r="M578" s="76" t="s">
        <v>166</v>
      </c>
      <c r="N578" s="235"/>
    </row>
    <row r="579" spans="1:14" ht="33.75" hidden="1">
      <c r="A579" s="76" t="s">
        <v>491</v>
      </c>
      <c r="B579" s="277" t="s">
        <v>311</v>
      </c>
      <c r="C579" s="404">
        <v>2915254</v>
      </c>
      <c r="D579" s="90" t="s">
        <v>1266</v>
      </c>
      <c r="E579" s="268" t="s">
        <v>1267</v>
      </c>
      <c r="F579" s="76" t="s">
        <v>1253</v>
      </c>
      <c r="G579" s="404" t="s">
        <v>406</v>
      </c>
      <c r="H579" s="76">
        <v>19</v>
      </c>
      <c r="I579" s="82">
        <v>390.1</v>
      </c>
      <c r="J579" s="76" t="s">
        <v>55</v>
      </c>
      <c r="K579" s="90" t="s">
        <v>346</v>
      </c>
      <c r="L579" s="90" t="s">
        <v>300</v>
      </c>
      <c r="M579" s="76" t="s">
        <v>166</v>
      </c>
      <c r="N579" s="235"/>
    </row>
    <row r="580" spans="1:14" ht="45" hidden="1">
      <c r="A580" s="76" t="s">
        <v>491</v>
      </c>
      <c r="B580" s="76" t="s">
        <v>423</v>
      </c>
      <c r="C580" s="404">
        <v>9314102</v>
      </c>
      <c r="D580" s="90" t="s">
        <v>1268</v>
      </c>
      <c r="E580" s="90" t="s">
        <v>498</v>
      </c>
      <c r="F580" s="76" t="s">
        <v>1253</v>
      </c>
      <c r="G580" s="404" t="s">
        <v>1269</v>
      </c>
      <c r="H580" s="76">
        <v>17</v>
      </c>
      <c r="I580" s="82">
        <v>8413</v>
      </c>
      <c r="J580" s="77">
        <v>0.3</v>
      </c>
      <c r="K580" s="90" t="s">
        <v>346</v>
      </c>
      <c r="L580" s="90" t="s">
        <v>300</v>
      </c>
      <c r="M580" s="76" t="s">
        <v>301</v>
      </c>
      <c r="N580" s="235"/>
    </row>
    <row r="581" spans="1:14" ht="45" hidden="1">
      <c r="A581" s="76" t="s">
        <v>491</v>
      </c>
      <c r="B581" s="76" t="s">
        <v>423</v>
      </c>
      <c r="C581" s="404">
        <v>9314102</v>
      </c>
      <c r="D581" s="90" t="s">
        <v>1270</v>
      </c>
      <c r="E581" s="90" t="s">
        <v>498</v>
      </c>
      <c r="F581" s="76" t="s">
        <v>1253</v>
      </c>
      <c r="G581" s="404" t="s">
        <v>1269</v>
      </c>
      <c r="H581" s="76">
        <v>17</v>
      </c>
      <c r="I581" s="82">
        <v>9877.8</v>
      </c>
      <c r="J581" s="77">
        <v>0.3</v>
      </c>
      <c r="K581" s="90" t="s">
        <v>346</v>
      </c>
      <c r="L581" s="90" t="s">
        <v>300</v>
      </c>
      <c r="M581" s="76" t="s">
        <v>301</v>
      </c>
      <c r="N581" s="235"/>
    </row>
    <row r="582" spans="1:14" ht="45" hidden="1">
      <c r="A582" s="76" t="s">
        <v>491</v>
      </c>
      <c r="B582" s="76" t="s">
        <v>423</v>
      </c>
      <c r="C582" s="404">
        <v>9314102</v>
      </c>
      <c r="D582" s="90" t="s">
        <v>1271</v>
      </c>
      <c r="E582" s="90" t="s">
        <v>498</v>
      </c>
      <c r="F582" s="76" t="s">
        <v>1253</v>
      </c>
      <c r="G582" s="404" t="s">
        <v>1269</v>
      </c>
      <c r="H582" s="76">
        <v>18</v>
      </c>
      <c r="I582" s="82">
        <v>7105.3</v>
      </c>
      <c r="J582" s="77">
        <v>0.3</v>
      </c>
      <c r="K582" s="90" t="s">
        <v>366</v>
      </c>
      <c r="L582" s="90" t="s">
        <v>300</v>
      </c>
      <c r="M582" s="76" t="s">
        <v>301</v>
      </c>
      <c r="N582" s="235"/>
    </row>
    <row r="583" spans="1:14" ht="45" hidden="1">
      <c r="A583" s="76" t="s">
        <v>966</v>
      </c>
      <c r="B583" s="76" t="s">
        <v>168</v>
      </c>
      <c r="C583" s="404">
        <v>4560227</v>
      </c>
      <c r="D583" s="90" t="s">
        <v>55</v>
      </c>
      <c r="E583" s="268" t="s">
        <v>1272</v>
      </c>
      <c r="F583" s="76" t="s">
        <v>1253</v>
      </c>
      <c r="G583" s="404" t="s">
        <v>406</v>
      </c>
      <c r="H583" s="76">
        <v>26</v>
      </c>
      <c r="I583" s="82">
        <v>40000</v>
      </c>
      <c r="J583" s="77">
        <v>0.3</v>
      </c>
      <c r="K583" s="97" t="s">
        <v>366</v>
      </c>
      <c r="L583" s="90" t="s">
        <v>300</v>
      </c>
      <c r="M583" s="76" t="s">
        <v>301</v>
      </c>
      <c r="N583" s="235"/>
    </row>
    <row r="584" spans="1:14" ht="45" hidden="1">
      <c r="A584" s="76" t="s">
        <v>966</v>
      </c>
      <c r="B584" s="76" t="s">
        <v>168</v>
      </c>
      <c r="C584" s="404">
        <v>4560227</v>
      </c>
      <c r="D584" s="90" t="s">
        <v>55</v>
      </c>
      <c r="E584" s="268" t="s">
        <v>1272</v>
      </c>
      <c r="F584" s="76" t="s">
        <v>1253</v>
      </c>
      <c r="G584" s="404" t="s">
        <v>406</v>
      </c>
      <c r="H584" s="76">
        <v>25</v>
      </c>
      <c r="I584" s="82">
        <v>40000</v>
      </c>
      <c r="J584" s="77">
        <v>0.3</v>
      </c>
      <c r="K584" s="97" t="s">
        <v>366</v>
      </c>
      <c r="L584" s="90" t="s">
        <v>300</v>
      </c>
      <c r="M584" s="76" t="s">
        <v>301</v>
      </c>
      <c r="N584" s="235"/>
    </row>
    <row r="585" spans="1:14" ht="45" hidden="1">
      <c r="A585" s="76" t="s">
        <v>966</v>
      </c>
      <c r="B585" s="76" t="s">
        <v>168</v>
      </c>
      <c r="C585" s="404">
        <v>4560227</v>
      </c>
      <c r="D585" s="90" t="s">
        <v>55</v>
      </c>
      <c r="E585" s="268" t="s">
        <v>1272</v>
      </c>
      <c r="F585" s="76" t="s">
        <v>1253</v>
      </c>
      <c r="G585" s="404" t="s">
        <v>406</v>
      </c>
      <c r="H585" s="76">
        <v>13</v>
      </c>
      <c r="I585" s="82">
        <v>21925.6</v>
      </c>
      <c r="J585" s="77">
        <v>0.3</v>
      </c>
      <c r="K585" s="97" t="s">
        <v>366</v>
      </c>
      <c r="L585" s="90" t="s">
        <v>300</v>
      </c>
      <c r="M585" s="76" t="s">
        <v>301</v>
      </c>
      <c r="N585" s="235"/>
    </row>
    <row r="586" spans="1:14" ht="11.25" hidden="1">
      <c r="A586" s="468" t="s">
        <v>1273</v>
      </c>
      <c r="B586" s="469"/>
      <c r="C586" s="469"/>
      <c r="D586" s="469"/>
      <c r="E586" s="469"/>
      <c r="F586" s="469"/>
      <c r="G586" s="469"/>
      <c r="H586" s="470"/>
      <c r="I586" s="183">
        <f>SUM(I578:I585)</f>
        <v>127871.20000000001</v>
      </c>
      <c r="J586" s="76"/>
      <c r="K586" s="270"/>
      <c r="L586" s="147"/>
      <c r="M586" s="76"/>
      <c r="N586" s="235"/>
    </row>
    <row r="587" spans="1:14" ht="11.25" hidden="1">
      <c r="A587" s="462" t="s">
        <v>1274</v>
      </c>
      <c r="B587" s="463"/>
      <c r="C587" s="463"/>
      <c r="D587" s="463"/>
      <c r="E587" s="463"/>
      <c r="F587" s="463"/>
      <c r="G587" s="463"/>
      <c r="H587" s="463"/>
      <c r="I587" s="463"/>
      <c r="J587" s="463"/>
      <c r="K587" s="463"/>
      <c r="L587" s="463"/>
      <c r="M587" s="463"/>
      <c r="N587" s="464"/>
    </row>
    <row r="588" spans="1:14" ht="33.75" hidden="1">
      <c r="A588" s="76" t="s">
        <v>875</v>
      </c>
      <c r="B588" s="196" t="s">
        <v>294</v>
      </c>
      <c r="C588" s="404">
        <v>4560227</v>
      </c>
      <c r="D588" s="90" t="s">
        <v>1275</v>
      </c>
      <c r="E588" s="268" t="s">
        <v>1258</v>
      </c>
      <c r="F588" s="76" t="s">
        <v>1253</v>
      </c>
      <c r="G588" s="404" t="s">
        <v>57</v>
      </c>
      <c r="H588" s="81">
        <v>10134</v>
      </c>
      <c r="I588" s="82">
        <v>500</v>
      </c>
      <c r="J588" s="271" t="s">
        <v>55</v>
      </c>
      <c r="K588" s="97" t="s">
        <v>366</v>
      </c>
      <c r="L588" s="90" t="s">
        <v>309</v>
      </c>
      <c r="M588" s="76" t="s">
        <v>166</v>
      </c>
      <c r="N588" s="271"/>
    </row>
    <row r="589" spans="1:14" ht="45" hidden="1">
      <c r="A589" s="76" t="s">
        <v>519</v>
      </c>
      <c r="B589" s="76" t="s">
        <v>168</v>
      </c>
      <c r="C589" s="404">
        <v>4560227</v>
      </c>
      <c r="D589" s="90" t="s">
        <v>1276</v>
      </c>
      <c r="E589" s="272" t="s">
        <v>1277</v>
      </c>
      <c r="F589" s="76" t="s">
        <v>1253</v>
      </c>
      <c r="G589" s="404" t="s">
        <v>406</v>
      </c>
      <c r="H589" s="76">
        <v>6</v>
      </c>
      <c r="I589" s="82">
        <v>7020.2</v>
      </c>
      <c r="J589" s="77">
        <v>0.3</v>
      </c>
      <c r="K589" s="90" t="s">
        <v>314</v>
      </c>
      <c r="L589" s="90" t="s">
        <v>300</v>
      </c>
      <c r="M589" s="76" t="s">
        <v>301</v>
      </c>
      <c r="N589" s="235"/>
    </row>
    <row r="590" spans="1:14" ht="45" hidden="1">
      <c r="A590" s="76" t="s">
        <v>966</v>
      </c>
      <c r="B590" s="76" t="s">
        <v>168</v>
      </c>
      <c r="C590" s="404">
        <v>4560227</v>
      </c>
      <c r="D590" s="90" t="s">
        <v>1278</v>
      </c>
      <c r="E590" s="268" t="s">
        <v>1279</v>
      </c>
      <c r="F590" s="76" t="s">
        <v>1253</v>
      </c>
      <c r="G590" s="404" t="s">
        <v>406</v>
      </c>
      <c r="H590" s="76">
        <v>244</v>
      </c>
      <c r="I590" s="82">
        <v>5489.9</v>
      </c>
      <c r="J590" s="77">
        <v>0.3</v>
      </c>
      <c r="K590" s="90" t="s">
        <v>314</v>
      </c>
      <c r="L590" s="90" t="s">
        <v>300</v>
      </c>
      <c r="M590" s="76" t="s">
        <v>301</v>
      </c>
      <c r="N590" s="235"/>
    </row>
    <row r="591" spans="1:14" ht="45" hidden="1">
      <c r="A591" s="76" t="s">
        <v>966</v>
      </c>
      <c r="B591" s="76" t="s">
        <v>168</v>
      </c>
      <c r="C591" s="404">
        <v>4560227</v>
      </c>
      <c r="D591" s="90" t="s">
        <v>1280</v>
      </c>
      <c r="E591" s="268" t="s">
        <v>1279</v>
      </c>
      <c r="F591" s="76" t="s">
        <v>1253</v>
      </c>
      <c r="G591" s="404" t="s">
        <v>406</v>
      </c>
      <c r="H591" s="76">
        <v>696</v>
      </c>
      <c r="I591" s="82">
        <v>15660.1</v>
      </c>
      <c r="J591" s="77">
        <v>0.3</v>
      </c>
      <c r="K591" s="90" t="s">
        <v>314</v>
      </c>
      <c r="L591" s="90" t="s">
        <v>300</v>
      </c>
      <c r="M591" s="76" t="s">
        <v>301</v>
      </c>
      <c r="N591" s="235"/>
    </row>
    <row r="592" spans="1:14" ht="45" hidden="1">
      <c r="A592" s="76" t="s">
        <v>491</v>
      </c>
      <c r="B592" s="76" t="s">
        <v>168</v>
      </c>
      <c r="C592" s="404">
        <v>4560227</v>
      </c>
      <c r="D592" s="90" t="s">
        <v>55</v>
      </c>
      <c r="E592" s="273" t="s">
        <v>805</v>
      </c>
      <c r="F592" s="76" t="s">
        <v>1253</v>
      </c>
      <c r="G592" s="404" t="s">
        <v>1281</v>
      </c>
      <c r="H592" s="76">
        <v>295</v>
      </c>
      <c r="I592" s="82">
        <v>4443</v>
      </c>
      <c r="J592" s="77">
        <v>0.3</v>
      </c>
      <c r="K592" s="90" t="s">
        <v>314</v>
      </c>
      <c r="L592" s="90" t="s">
        <v>300</v>
      </c>
      <c r="M592" s="76" t="s">
        <v>301</v>
      </c>
      <c r="N592" s="235"/>
    </row>
    <row r="593" spans="1:14" ht="45" hidden="1">
      <c r="A593" s="76" t="s">
        <v>536</v>
      </c>
      <c r="B593" s="277" t="s">
        <v>311</v>
      </c>
      <c r="C593" s="404">
        <v>2924802</v>
      </c>
      <c r="D593" s="90" t="s">
        <v>55</v>
      </c>
      <c r="E593" s="273" t="s">
        <v>1252</v>
      </c>
      <c r="F593" s="76" t="s">
        <v>1253</v>
      </c>
      <c r="G593" s="404" t="s">
        <v>406</v>
      </c>
      <c r="H593" s="81">
        <v>15202</v>
      </c>
      <c r="I593" s="82">
        <v>11354.3</v>
      </c>
      <c r="J593" s="77">
        <v>0.3</v>
      </c>
      <c r="K593" s="90" t="s">
        <v>314</v>
      </c>
      <c r="L593" s="90" t="s">
        <v>300</v>
      </c>
      <c r="M593" s="76" t="s">
        <v>301</v>
      </c>
      <c r="N593" s="235"/>
    </row>
    <row r="594" spans="1:14" ht="45" hidden="1">
      <c r="A594" s="76" t="s">
        <v>491</v>
      </c>
      <c r="B594" s="76"/>
      <c r="C594" s="404">
        <v>9314102</v>
      </c>
      <c r="D594" s="90" t="s">
        <v>55</v>
      </c>
      <c r="E594" s="273" t="s">
        <v>1127</v>
      </c>
      <c r="F594" s="76" t="s">
        <v>1253</v>
      </c>
      <c r="G594" s="404" t="s">
        <v>406</v>
      </c>
      <c r="H594" s="76">
        <v>18</v>
      </c>
      <c r="I594" s="82">
        <v>2656.5</v>
      </c>
      <c r="J594" s="77">
        <v>0.3</v>
      </c>
      <c r="K594" s="90" t="s">
        <v>377</v>
      </c>
      <c r="L594" s="90" t="s">
        <v>300</v>
      </c>
      <c r="M594" s="76" t="s">
        <v>301</v>
      </c>
      <c r="N594" s="235"/>
    </row>
    <row r="595" spans="1:14" ht="45" hidden="1">
      <c r="A595" s="76" t="s">
        <v>501</v>
      </c>
      <c r="B595" s="76" t="s">
        <v>438</v>
      </c>
      <c r="C595" s="404">
        <v>6022020</v>
      </c>
      <c r="D595" s="90" t="s">
        <v>55</v>
      </c>
      <c r="E595" s="273" t="s">
        <v>1265</v>
      </c>
      <c r="F595" s="76" t="s">
        <v>1253</v>
      </c>
      <c r="G595" s="404" t="s">
        <v>60</v>
      </c>
      <c r="H595" s="76">
        <v>1</v>
      </c>
      <c r="I595" s="82">
        <v>627.9</v>
      </c>
      <c r="J595" s="77">
        <v>0.3</v>
      </c>
      <c r="K595" s="90" t="s">
        <v>695</v>
      </c>
      <c r="L595" s="90" t="s">
        <v>300</v>
      </c>
      <c r="M595" s="76" t="s">
        <v>301</v>
      </c>
      <c r="N595" s="235"/>
    </row>
    <row r="596" spans="1:14" ht="11.25" hidden="1">
      <c r="A596" s="468" t="s">
        <v>1282</v>
      </c>
      <c r="B596" s="469"/>
      <c r="C596" s="469"/>
      <c r="D596" s="469"/>
      <c r="E596" s="469"/>
      <c r="F596" s="469"/>
      <c r="G596" s="469"/>
      <c r="H596" s="470"/>
      <c r="I596" s="183">
        <f>SUM(I588:I595)</f>
        <v>47751.9</v>
      </c>
      <c r="J596" s="76"/>
      <c r="K596" s="269"/>
      <c r="L596" s="147"/>
      <c r="M596" s="76"/>
      <c r="N596" s="235"/>
    </row>
    <row r="597" spans="1:14" ht="11.25" hidden="1">
      <c r="A597" s="462" t="s">
        <v>1283</v>
      </c>
      <c r="B597" s="463"/>
      <c r="C597" s="463"/>
      <c r="D597" s="463"/>
      <c r="E597" s="463"/>
      <c r="F597" s="463"/>
      <c r="G597" s="463"/>
      <c r="H597" s="463"/>
      <c r="I597" s="463"/>
      <c r="J597" s="463"/>
      <c r="K597" s="463"/>
      <c r="L597" s="463"/>
      <c r="M597" s="463"/>
      <c r="N597" s="464"/>
    </row>
    <row r="598" spans="1:14" ht="11.25" hidden="1">
      <c r="A598" s="93"/>
      <c r="B598" s="93"/>
      <c r="C598" s="404"/>
      <c r="D598" s="90"/>
      <c r="E598" s="268"/>
      <c r="F598" s="76"/>
      <c r="G598" s="404"/>
      <c r="H598" s="76"/>
      <c r="I598" s="82"/>
      <c r="J598" s="76"/>
      <c r="K598" s="269"/>
      <c r="L598" s="147"/>
      <c r="M598" s="76"/>
      <c r="N598" s="235"/>
    </row>
    <row r="599" spans="1:14" ht="11.25" hidden="1">
      <c r="A599" s="468" t="s">
        <v>1284</v>
      </c>
      <c r="B599" s="469"/>
      <c r="C599" s="469"/>
      <c r="D599" s="469"/>
      <c r="E599" s="469"/>
      <c r="F599" s="469"/>
      <c r="G599" s="469"/>
      <c r="H599" s="470"/>
      <c r="I599" s="183">
        <f>SUM(I598)</f>
        <v>0</v>
      </c>
      <c r="J599" s="76"/>
      <c r="K599" s="269"/>
      <c r="L599" s="147"/>
      <c r="M599" s="76"/>
      <c r="N599" s="235"/>
    </row>
    <row r="600" spans="1:14" ht="11.25" hidden="1">
      <c r="A600" s="462" t="s">
        <v>1285</v>
      </c>
      <c r="B600" s="463"/>
      <c r="C600" s="463"/>
      <c r="D600" s="463"/>
      <c r="E600" s="463"/>
      <c r="F600" s="463"/>
      <c r="G600" s="463"/>
      <c r="H600" s="463"/>
      <c r="I600" s="463"/>
      <c r="J600" s="463"/>
      <c r="K600" s="463"/>
      <c r="L600" s="463"/>
      <c r="M600" s="463"/>
      <c r="N600" s="464"/>
    </row>
    <row r="601" spans="1:14" ht="11.25" hidden="1">
      <c r="A601" s="93"/>
      <c r="B601" s="93"/>
      <c r="C601" s="404"/>
      <c r="D601" s="90"/>
      <c r="E601" s="268"/>
      <c r="F601" s="76"/>
      <c r="G601" s="404"/>
      <c r="H601" s="76"/>
      <c r="I601" s="82"/>
      <c r="J601" s="76"/>
      <c r="K601" s="269"/>
      <c r="L601" s="147"/>
      <c r="M601" s="76"/>
      <c r="N601" s="235"/>
    </row>
    <row r="602" spans="1:14" ht="11.25" hidden="1">
      <c r="A602" s="468" t="s">
        <v>1286</v>
      </c>
      <c r="B602" s="469"/>
      <c r="C602" s="469"/>
      <c r="D602" s="469"/>
      <c r="E602" s="469"/>
      <c r="F602" s="469"/>
      <c r="G602" s="469"/>
      <c r="H602" s="470"/>
      <c r="I602" s="183">
        <f>SUM(I601)</f>
        <v>0</v>
      </c>
      <c r="J602" s="76"/>
      <c r="K602" s="269"/>
      <c r="L602" s="147"/>
      <c r="M602" s="76"/>
      <c r="N602" s="235"/>
    </row>
    <row r="603" spans="1:14" ht="11.25" hidden="1">
      <c r="A603" s="93"/>
      <c r="B603" s="93"/>
      <c r="C603" s="404"/>
      <c r="D603" s="90"/>
      <c r="E603" s="268"/>
      <c r="F603" s="76"/>
      <c r="G603" s="404"/>
      <c r="H603" s="76"/>
      <c r="I603" s="82"/>
      <c r="J603" s="76"/>
      <c r="K603" s="269"/>
      <c r="L603" s="147"/>
      <c r="M603" s="76"/>
      <c r="N603" s="235"/>
    </row>
    <row r="604" spans="1:14" ht="11.25" hidden="1">
      <c r="A604" s="468" t="s">
        <v>1287</v>
      </c>
      <c r="B604" s="469"/>
      <c r="C604" s="469"/>
      <c r="D604" s="469"/>
      <c r="E604" s="469"/>
      <c r="F604" s="469"/>
      <c r="G604" s="469"/>
      <c r="H604" s="470"/>
      <c r="I604" s="274">
        <f>I576+I586+I596+I599+I602</f>
        <v>384453.60000000003</v>
      </c>
      <c r="J604" s="76"/>
      <c r="K604" s="147"/>
      <c r="L604" s="147"/>
      <c r="M604" s="275"/>
      <c r="N604" s="235"/>
    </row>
    <row r="605" spans="1:14" ht="11.25" hidden="1">
      <c r="A605" s="472" t="s">
        <v>1289</v>
      </c>
      <c r="B605" s="472"/>
      <c r="C605" s="472"/>
      <c r="D605" s="472"/>
      <c r="E605" s="472"/>
      <c r="F605" s="472"/>
      <c r="G605" s="472"/>
      <c r="H605" s="472"/>
      <c r="I605" s="472"/>
      <c r="J605" s="472"/>
      <c r="K605" s="472"/>
      <c r="L605" s="472"/>
      <c r="M605" s="472"/>
      <c r="N605" s="472"/>
    </row>
    <row r="606" spans="1:14" ht="11.25" hidden="1">
      <c r="A606" s="462" t="s">
        <v>1290</v>
      </c>
      <c r="B606" s="463"/>
      <c r="C606" s="463"/>
      <c r="D606" s="463"/>
      <c r="E606" s="463"/>
      <c r="F606" s="463"/>
      <c r="G606" s="463"/>
      <c r="H606" s="463"/>
      <c r="I606" s="463"/>
      <c r="J606" s="463"/>
      <c r="K606" s="463"/>
      <c r="L606" s="463"/>
      <c r="M606" s="463"/>
      <c r="N606" s="464"/>
    </row>
    <row r="607" spans="1:14" ht="120" hidden="1">
      <c r="A607" s="392" t="s">
        <v>621</v>
      </c>
      <c r="B607" s="393" t="s">
        <v>294</v>
      </c>
      <c r="C607" s="414" t="s">
        <v>1307</v>
      </c>
      <c r="D607" s="394" t="s">
        <v>1395</v>
      </c>
      <c r="E607" s="395" t="s">
        <v>1309</v>
      </c>
      <c r="F607" s="396" t="s">
        <v>1310</v>
      </c>
      <c r="G607" s="404" t="s">
        <v>60</v>
      </c>
      <c r="H607" s="393">
        <v>1</v>
      </c>
      <c r="I607" s="397">
        <v>35928.4</v>
      </c>
      <c r="J607" s="398">
        <v>0.3</v>
      </c>
      <c r="K607" s="399" t="s">
        <v>1296</v>
      </c>
      <c r="L607" s="400" t="s">
        <v>1305</v>
      </c>
      <c r="M607" s="401" t="s">
        <v>301</v>
      </c>
      <c r="N607" s="393"/>
    </row>
    <row r="608" spans="1:14" ht="120" hidden="1">
      <c r="A608" s="392" t="s">
        <v>621</v>
      </c>
      <c r="B608" s="393" t="s">
        <v>294</v>
      </c>
      <c r="C608" s="414" t="s">
        <v>1307</v>
      </c>
      <c r="D608" s="394" t="s">
        <v>1396</v>
      </c>
      <c r="E608" s="395" t="s">
        <v>1315</v>
      </c>
      <c r="F608" s="396" t="s">
        <v>1310</v>
      </c>
      <c r="G608" s="404" t="s">
        <v>60</v>
      </c>
      <c r="H608" s="393">
        <v>1</v>
      </c>
      <c r="I608" s="397">
        <v>33339.9</v>
      </c>
      <c r="J608" s="398">
        <v>0.3</v>
      </c>
      <c r="K608" s="399" t="s">
        <v>1296</v>
      </c>
      <c r="L608" s="400" t="s">
        <v>1305</v>
      </c>
      <c r="M608" s="401" t="s">
        <v>301</v>
      </c>
      <c r="N608" s="393"/>
    </row>
    <row r="609" spans="1:14" ht="120" hidden="1">
      <c r="A609" s="392" t="s">
        <v>621</v>
      </c>
      <c r="B609" s="393" t="s">
        <v>294</v>
      </c>
      <c r="C609" s="414" t="s">
        <v>1307</v>
      </c>
      <c r="D609" s="394" t="s">
        <v>1397</v>
      </c>
      <c r="E609" s="395" t="s">
        <v>1318</v>
      </c>
      <c r="F609" s="396" t="s">
        <v>1310</v>
      </c>
      <c r="G609" s="404" t="s">
        <v>60</v>
      </c>
      <c r="H609" s="393">
        <v>1</v>
      </c>
      <c r="I609" s="397">
        <v>45250.9</v>
      </c>
      <c r="J609" s="398">
        <v>0.3</v>
      </c>
      <c r="K609" s="399" t="s">
        <v>1296</v>
      </c>
      <c r="L609" s="400" t="s">
        <v>1305</v>
      </c>
      <c r="M609" s="401" t="s">
        <v>301</v>
      </c>
      <c r="N609" s="393"/>
    </row>
    <row r="610" spans="1:14" ht="120" hidden="1">
      <c r="A610" s="392" t="s">
        <v>621</v>
      </c>
      <c r="B610" s="393" t="s">
        <v>294</v>
      </c>
      <c r="C610" s="414" t="s">
        <v>1307</v>
      </c>
      <c r="D610" s="394" t="s">
        <v>1398</v>
      </c>
      <c r="E610" s="395" t="s">
        <v>1321</v>
      </c>
      <c r="F610" s="396" t="s">
        <v>1310</v>
      </c>
      <c r="G610" s="404" t="s">
        <v>60</v>
      </c>
      <c r="H610" s="393">
        <v>1</v>
      </c>
      <c r="I610" s="397">
        <v>48856.2</v>
      </c>
      <c r="J610" s="398">
        <v>0.3</v>
      </c>
      <c r="K610" s="399" t="s">
        <v>1296</v>
      </c>
      <c r="L610" s="400" t="s">
        <v>1305</v>
      </c>
      <c r="M610" s="401" t="s">
        <v>301</v>
      </c>
      <c r="N610" s="393"/>
    </row>
    <row r="611" spans="1:14" ht="90" hidden="1">
      <c r="A611" s="278" t="s">
        <v>631</v>
      </c>
      <c r="B611" s="93" t="s">
        <v>1291</v>
      </c>
      <c r="C611" s="404" t="s">
        <v>1292</v>
      </c>
      <c r="D611" s="278" t="s">
        <v>1293</v>
      </c>
      <c r="E611" s="235" t="s">
        <v>1294</v>
      </c>
      <c r="F611" s="235" t="s">
        <v>1295</v>
      </c>
      <c r="G611" s="404" t="s">
        <v>60</v>
      </c>
      <c r="H611" s="93">
        <v>1</v>
      </c>
      <c r="I611" s="223">
        <v>955.5</v>
      </c>
      <c r="J611" s="367">
        <v>0.3</v>
      </c>
      <c r="K611" s="368" t="s">
        <v>1296</v>
      </c>
      <c r="L611" s="369" t="s">
        <v>1297</v>
      </c>
      <c r="M611" s="93" t="s">
        <v>301</v>
      </c>
      <c r="N611" s="370"/>
    </row>
    <row r="612" spans="1:14" ht="45" hidden="1">
      <c r="A612" s="278" t="s">
        <v>315</v>
      </c>
      <c r="B612" s="93" t="s">
        <v>1298</v>
      </c>
      <c r="C612" s="404" t="s">
        <v>1299</v>
      </c>
      <c r="D612" s="278" t="s">
        <v>1300</v>
      </c>
      <c r="E612" s="235" t="s">
        <v>1301</v>
      </c>
      <c r="F612" s="235" t="s">
        <v>1302</v>
      </c>
      <c r="G612" s="404" t="s">
        <v>1303</v>
      </c>
      <c r="H612" s="93">
        <v>1</v>
      </c>
      <c r="I612" s="223">
        <v>496</v>
      </c>
      <c r="J612" s="367">
        <v>0.3</v>
      </c>
      <c r="K612" s="368" t="s">
        <v>1304</v>
      </c>
      <c r="L612" s="369" t="s">
        <v>1305</v>
      </c>
      <c r="M612" s="93" t="s">
        <v>301</v>
      </c>
      <c r="N612" s="370"/>
    </row>
    <row r="613" spans="1:14" ht="11.25" hidden="1">
      <c r="A613" s="371"/>
      <c r="B613" s="356"/>
      <c r="C613" s="412"/>
      <c r="D613" s="372"/>
      <c r="E613" s="373"/>
      <c r="F613" s="465" t="s">
        <v>1306</v>
      </c>
      <c r="G613" s="466"/>
      <c r="H613" s="467"/>
      <c r="I613" s="374">
        <f>SUM(I611:I612)</f>
        <v>1451.5</v>
      </c>
      <c r="J613" s="375"/>
      <c r="K613" s="376"/>
      <c r="L613" s="376"/>
      <c r="M613" s="356"/>
      <c r="N613" s="370"/>
    </row>
    <row r="614" spans="1:14" ht="11.25" hidden="1">
      <c r="A614" s="462" t="s">
        <v>1013</v>
      </c>
      <c r="B614" s="463"/>
      <c r="C614" s="463"/>
      <c r="D614" s="463"/>
      <c r="E614" s="463"/>
      <c r="F614" s="463"/>
      <c r="G614" s="463"/>
      <c r="H614" s="463"/>
      <c r="I614" s="463"/>
      <c r="J614" s="463"/>
      <c r="K614" s="463"/>
      <c r="L614" s="463"/>
      <c r="M614" s="463"/>
      <c r="N614" s="464"/>
    </row>
    <row r="615" spans="1:14" ht="101.25" hidden="1">
      <c r="A615" s="278" t="s">
        <v>621</v>
      </c>
      <c r="B615" s="93" t="s">
        <v>294</v>
      </c>
      <c r="C615" s="404" t="s">
        <v>1307</v>
      </c>
      <c r="D615" s="278" t="s">
        <v>1308</v>
      </c>
      <c r="E615" s="290" t="s">
        <v>1309</v>
      </c>
      <c r="F615" s="92" t="s">
        <v>1310</v>
      </c>
      <c r="G615" s="404" t="s">
        <v>1311</v>
      </c>
      <c r="H615" s="93">
        <v>1</v>
      </c>
      <c r="I615" s="377">
        <v>27160.9</v>
      </c>
      <c r="J615" s="367">
        <v>0.3</v>
      </c>
      <c r="K615" s="368" t="s">
        <v>1312</v>
      </c>
      <c r="L615" s="369" t="s">
        <v>1313</v>
      </c>
      <c r="M615" s="93" t="s">
        <v>301</v>
      </c>
      <c r="N615" s="93"/>
    </row>
    <row r="616" spans="1:14" ht="101.25" hidden="1">
      <c r="A616" s="278" t="s">
        <v>621</v>
      </c>
      <c r="B616" s="93" t="s">
        <v>294</v>
      </c>
      <c r="C616" s="404" t="s">
        <v>1307</v>
      </c>
      <c r="D616" s="278" t="s">
        <v>1314</v>
      </c>
      <c r="E616" s="290" t="s">
        <v>1315</v>
      </c>
      <c r="F616" s="92" t="s">
        <v>1310</v>
      </c>
      <c r="G616" s="404" t="s">
        <v>1311</v>
      </c>
      <c r="H616" s="93">
        <v>1</v>
      </c>
      <c r="I616" s="378" t="s">
        <v>1316</v>
      </c>
      <c r="J616" s="367">
        <v>0.3</v>
      </c>
      <c r="K616" s="368" t="s">
        <v>1312</v>
      </c>
      <c r="L616" s="369" t="s">
        <v>1313</v>
      </c>
      <c r="M616" s="93" t="s">
        <v>301</v>
      </c>
      <c r="N616" s="93"/>
    </row>
    <row r="617" spans="1:14" ht="101.25" hidden="1">
      <c r="A617" s="278" t="s">
        <v>621</v>
      </c>
      <c r="B617" s="93" t="s">
        <v>294</v>
      </c>
      <c r="C617" s="404" t="s">
        <v>1307</v>
      </c>
      <c r="D617" s="278" t="s">
        <v>1317</v>
      </c>
      <c r="E617" s="290" t="s">
        <v>1318</v>
      </c>
      <c r="F617" s="92" t="s">
        <v>1310</v>
      </c>
      <c r="G617" s="404" t="s">
        <v>1311</v>
      </c>
      <c r="H617" s="93">
        <v>1</v>
      </c>
      <c r="I617" s="378" t="s">
        <v>1319</v>
      </c>
      <c r="J617" s="367">
        <v>0.3</v>
      </c>
      <c r="K617" s="368" t="s">
        <v>1312</v>
      </c>
      <c r="L617" s="369" t="s">
        <v>1313</v>
      </c>
      <c r="M617" s="93" t="s">
        <v>301</v>
      </c>
      <c r="N617" s="93"/>
    </row>
    <row r="618" spans="1:14" ht="101.25" hidden="1">
      <c r="A618" s="278" t="s">
        <v>621</v>
      </c>
      <c r="B618" s="93" t="s">
        <v>294</v>
      </c>
      <c r="C618" s="404" t="s">
        <v>1307</v>
      </c>
      <c r="D618" s="278" t="s">
        <v>1320</v>
      </c>
      <c r="E618" s="290" t="s">
        <v>1321</v>
      </c>
      <c r="F618" s="92" t="s">
        <v>1310</v>
      </c>
      <c r="G618" s="404" t="s">
        <v>1311</v>
      </c>
      <c r="H618" s="93">
        <v>1</v>
      </c>
      <c r="I618" s="378" t="s">
        <v>1322</v>
      </c>
      <c r="J618" s="367">
        <v>0.3</v>
      </c>
      <c r="K618" s="368" t="s">
        <v>1312</v>
      </c>
      <c r="L618" s="369" t="s">
        <v>1313</v>
      </c>
      <c r="M618" s="93" t="s">
        <v>301</v>
      </c>
      <c r="N618" s="93"/>
    </row>
    <row r="619" spans="1:14" ht="67.5" hidden="1">
      <c r="A619" s="278" t="s">
        <v>650</v>
      </c>
      <c r="B619" s="93" t="s">
        <v>438</v>
      </c>
      <c r="C619" s="404" t="s">
        <v>1323</v>
      </c>
      <c r="D619" s="278" t="s">
        <v>1324</v>
      </c>
      <c r="E619" s="235" t="s">
        <v>1325</v>
      </c>
      <c r="F619" s="92" t="s">
        <v>1326</v>
      </c>
      <c r="G619" s="404" t="s">
        <v>1311</v>
      </c>
      <c r="H619" s="93">
        <v>1</v>
      </c>
      <c r="I619" s="223">
        <v>438.5</v>
      </c>
      <c r="J619" s="275"/>
      <c r="K619" s="368" t="s">
        <v>1312</v>
      </c>
      <c r="L619" s="368" t="s">
        <v>1327</v>
      </c>
      <c r="M619" s="147" t="s">
        <v>581</v>
      </c>
      <c r="N619" s="235"/>
    </row>
    <row r="620" spans="1:14" ht="56.25" hidden="1">
      <c r="A620" s="278" t="s">
        <v>1328</v>
      </c>
      <c r="B620" s="93" t="s">
        <v>549</v>
      </c>
      <c r="C620" s="404" t="s">
        <v>1329</v>
      </c>
      <c r="D620" s="278" t="s">
        <v>1330</v>
      </c>
      <c r="E620" s="379" t="s">
        <v>1331</v>
      </c>
      <c r="F620" s="92" t="s">
        <v>1332</v>
      </c>
      <c r="G620" s="404" t="s">
        <v>353</v>
      </c>
      <c r="H620" s="93">
        <v>32</v>
      </c>
      <c r="I620" s="380">
        <v>7414.2</v>
      </c>
      <c r="J620" s="367">
        <v>0.3</v>
      </c>
      <c r="K620" s="368" t="s">
        <v>1333</v>
      </c>
      <c r="L620" s="369" t="s">
        <v>1334</v>
      </c>
      <c r="M620" s="93" t="s">
        <v>301</v>
      </c>
      <c r="N620" s="235"/>
    </row>
    <row r="621" spans="1:14" ht="56.25" hidden="1">
      <c r="A621" s="278" t="s">
        <v>1328</v>
      </c>
      <c r="B621" s="93" t="s">
        <v>549</v>
      </c>
      <c r="C621" s="404" t="s">
        <v>1329</v>
      </c>
      <c r="D621" s="278" t="s">
        <v>1335</v>
      </c>
      <c r="E621" s="379" t="s">
        <v>1336</v>
      </c>
      <c r="F621" s="92" t="s">
        <v>1332</v>
      </c>
      <c r="G621" s="404" t="s">
        <v>353</v>
      </c>
      <c r="H621" s="93">
        <v>35</v>
      </c>
      <c r="I621" s="380">
        <v>8128.8</v>
      </c>
      <c r="J621" s="367">
        <v>0.3</v>
      </c>
      <c r="K621" s="368" t="s">
        <v>1333</v>
      </c>
      <c r="L621" s="369" t="s">
        <v>1334</v>
      </c>
      <c r="M621" s="93" t="s">
        <v>301</v>
      </c>
      <c r="N621" s="235"/>
    </row>
    <row r="622" spans="1:14" ht="78.75" hidden="1">
      <c r="A622" s="278" t="s">
        <v>1328</v>
      </c>
      <c r="B622" s="93" t="s">
        <v>549</v>
      </c>
      <c r="C622" s="404" t="s">
        <v>1337</v>
      </c>
      <c r="D622" s="278" t="s">
        <v>1338</v>
      </c>
      <c r="E622" s="379" t="s">
        <v>1339</v>
      </c>
      <c r="F622" s="92" t="s">
        <v>1332</v>
      </c>
      <c r="G622" s="404" t="s">
        <v>353</v>
      </c>
      <c r="H622" s="93">
        <v>40</v>
      </c>
      <c r="I622" s="223">
        <v>8299.8</v>
      </c>
      <c r="J622" s="367">
        <v>0.3</v>
      </c>
      <c r="K622" s="368" t="s">
        <v>1333</v>
      </c>
      <c r="L622" s="369" t="s">
        <v>1334</v>
      </c>
      <c r="M622" s="93" t="s">
        <v>301</v>
      </c>
      <c r="N622" s="235"/>
    </row>
    <row r="623" spans="1:14" ht="67.5" hidden="1">
      <c r="A623" s="278" t="s">
        <v>1340</v>
      </c>
      <c r="B623" s="93" t="s">
        <v>1341</v>
      </c>
      <c r="C623" s="404" t="s">
        <v>1342</v>
      </c>
      <c r="D623" s="278" t="s">
        <v>1343</v>
      </c>
      <c r="E623" s="290" t="s">
        <v>1344</v>
      </c>
      <c r="F623" s="92" t="s">
        <v>1345</v>
      </c>
      <c r="G623" s="404" t="s">
        <v>60</v>
      </c>
      <c r="H623" s="93">
        <v>1</v>
      </c>
      <c r="I623" s="377">
        <v>1100</v>
      </c>
      <c r="J623" s="367">
        <v>0.3</v>
      </c>
      <c r="K623" s="368" t="s">
        <v>1333</v>
      </c>
      <c r="L623" s="369" t="s">
        <v>1346</v>
      </c>
      <c r="M623" s="93" t="s">
        <v>301</v>
      </c>
      <c r="N623" s="93"/>
    </row>
    <row r="624" spans="1:14" ht="56.25" hidden="1">
      <c r="A624" s="278" t="s">
        <v>673</v>
      </c>
      <c r="B624" s="93" t="s">
        <v>1341</v>
      </c>
      <c r="C624" s="404" t="s">
        <v>1342</v>
      </c>
      <c r="D624" s="278" t="s">
        <v>1347</v>
      </c>
      <c r="E624" s="290" t="s">
        <v>1348</v>
      </c>
      <c r="F624" s="92" t="s">
        <v>1345</v>
      </c>
      <c r="G624" s="404" t="s">
        <v>1311</v>
      </c>
      <c r="H624" s="93">
        <v>1</v>
      </c>
      <c r="I624" s="377">
        <v>127</v>
      </c>
      <c r="J624" s="275"/>
      <c r="K624" s="368" t="s">
        <v>1333</v>
      </c>
      <c r="L624" s="369" t="s">
        <v>1349</v>
      </c>
      <c r="M624" s="147" t="s">
        <v>581</v>
      </c>
      <c r="N624" s="93"/>
    </row>
    <row r="625" spans="1:14" ht="56.25" hidden="1">
      <c r="A625" s="278" t="s">
        <v>662</v>
      </c>
      <c r="B625" s="93" t="s">
        <v>1350</v>
      </c>
      <c r="C625" s="404" t="s">
        <v>1351</v>
      </c>
      <c r="D625" s="278" t="s">
        <v>1352</v>
      </c>
      <c r="E625" s="290" t="s">
        <v>1353</v>
      </c>
      <c r="F625" s="92" t="s">
        <v>1354</v>
      </c>
      <c r="G625" s="404" t="s">
        <v>1355</v>
      </c>
      <c r="H625" s="93">
        <v>400</v>
      </c>
      <c r="I625" s="378" t="s">
        <v>1356</v>
      </c>
      <c r="J625" s="367">
        <v>0.3</v>
      </c>
      <c r="K625" s="368" t="s">
        <v>1357</v>
      </c>
      <c r="L625" s="369" t="s">
        <v>1358</v>
      </c>
      <c r="M625" s="93" t="s">
        <v>301</v>
      </c>
      <c r="N625" s="93"/>
    </row>
    <row r="626" spans="1:14" ht="78.75" hidden="1">
      <c r="A626" s="278" t="s">
        <v>1328</v>
      </c>
      <c r="B626" s="93" t="s">
        <v>549</v>
      </c>
      <c r="C626" s="404" t="s">
        <v>1337</v>
      </c>
      <c r="D626" s="278" t="s">
        <v>1359</v>
      </c>
      <c r="E626" s="379" t="s">
        <v>1360</v>
      </c>
      <c r="F626" s="92" t="s">
        <v>1332</v>
      </c>
      <c r="G626" s="404" t="s">
        <v>353</v>
      </c>
      <c r="H626" s="93">
        <v>13</v>
      </c>
      <c r="I626" s="223">
        <v>2986.2</v>
      </c>
      <c r="J626" s="367">
        <v>0.3</v>
      </c>
      <c r="K626" s="368" t="s">
        <v>1333</v>
      </c>
      <c r="L626" s="369" t="s">
        <v>1334</v>
      </c>
      <c r="M626" s="93" t="s">
        <v>301</v>
      </c>
      <c r="N626" s="235"/>
    </row>
    <row r="627" spans="1:14" ht="157.5" hidden="1">
      <c r="A627" s="278" t="s">
        <v>1361</v>
      </c>
      <c r="B627" s="93" t="s">
        <v>856</v>
      </c>
      <c r="C627" s="404" t="s">
        <v>1362</v>
      </c>
      <c r="D627" s="278" t="s">
        <v>1363</v>
      </c>
      <c r="E627" s="379" t="s">
        <v>1364</v>
      </c>
      <c r="F627" s="92" t="s">
        <v>1365</v>
      </c>
      <c r="G627" s="404" t="s">
        <v>1311</v>
      </c>
      <c r="H627" s="93">
        <v>1</v>
      </c>
      <c r="I627" s="223">
        <v>147.2</v>
      </c>
      <c r="J627" s="275"/>
      <c r="K627" s="368" t="s">
        <v>1357</v>
      </c>
      <c r="L627" s="369" t="s">
        <v>1349</v>
      </c>
      <c r="M627" s="147" t="s">
        <v>581</v>
      </c>
      <c r="N627" s="235"/>
    </row>
    <row r="628" spans="1:14" ht="56.25" hidden="1">
      <c r="A628" s="278" t="s">
        <v>621</v>
      </c>
      <c r="B628" s="381" t="s">
        <v>1366</v>
      </c>
      <c r="C628" s="404" t="s">
        <v>1367</v>
      </c>
      <c r="D628" s="278"/>
      <c r="E628" s="379" t="s">
        <v>1368</v>
      </c>
      <c r="F628" s="92" t="s">
        <v>1369</v>
      </c>
      <c r="G628" s="404" t="s">
        <v>60</v>
      </c>
      <c r="H628" s="93">
        <v>1</v>
      </c>
      <c r="I628" s="223">
        <v>4800.6</v>
      </c>
      <c r="J628" s="367">
        <v>0.3</v>
      </c>
      <c r="K628" s="368" t="s">
        <v>1357</v>
      </c>
      <c r="L628" s="369" t="s">
        <v>1370</v>
      </c>
      <c r="M628" s="93" t="s">
        <v>301</v>
      </c>
      <c r="N628" s="235"/>
    </row>
    <row r="629" spans="1:14" ht="45" hidden="1">
      <c r="A629" s="278"/>
      <c r="B629" s="93" t="s">
        <v>1350</v>
      </c>
      <c r="C629" s="404" t="s">
        <v>1307</v>
      </c>
      <c r="D629" s="278"/>
      <c r="E629" s="379" t="s">
        <v>1371</v>
      </c>
      <c r="F629" s="92" t="s">
        <v>1372</v>
      </c>
      <c r="G629" s="404" t="s">
        <v>1311</v>
      </c>
      <c r="H629" s="93">
        <v>1</v>
      </c>
      <c r="I629" s="223">
        <v>48995.1</v>
      </c>
      <c r="J629" s="367">
        <v>0.3</v>
      </c>
      <c r="K629" s="368" t="s">
        <v>1357</v>
      </c>
      <c r="L629" s="369" t="s">
        <v>1373</v>
      </c>
      <c r="M629" s="93" t="s">
        <v>301</v>
      </c>
      <c r="N629" s="235"/>
    </row>
    <row r="630" spans="1:14" ht="45" hidden="1">
      <c r="A630" s="278"/>
      <c r="B630" s="93" t="s">
        <v>1350</v>
      </c>
      <c r="C630" s="404" t="s">
        <v>1307</v>
      </c>
      <c r="D630" s="278"/>
      <c r="E630" s="379" t="s">
        <v>1374</v>
      </c>
      <c r="F630" s="92" t="s">
        <v>1372</v>
      </c>
      <c r="G630" s="404" t="s">
        <v>1311</v>
      </c>
      <c r="H630" s="93">
        <v>1</v>
      </c>
      <c r="I630" s="223">
        <v>46207.9</v>
      </c>
      <c r="J630" s="367">
        <v>0.3</v>
      </c>
      <c r="K630" s="368" t="s">
        <v>1357</v>
      </c>
      <c r="L630" s="369" t="s">
        <v>1373</v>
      </c>
      <c r="M630" s="93" t="s">
        <v>301</v>
      </c>
      <c r="N630" s="235"/>
    </row>
    <row r="631" spans="1:14" ht="45" hidden="1">
      <c r="A631" s="278"/>
      <c r="B631" s="93" t="s">
        <v>1350</v>
      </c>
      <c r="C631" s="404" t="s">
        <v>1307</v>
      </c>
      <c r="D631" s="278"/>
      <c r="E631" s="379" t="s">
        <v>1375</v>
      </c>
      <c r="F631" s="92" t="s">
        <v>1372</v>
      </c>
      <c r="G631" s="404" t="s">
        <v>1311</v>
      </c>
      <c r="H631" s="93">
        <v>1</v>
      </c>
      <c r="I631" s="223">
        <v>47010.1</v>
      </c>
      <c r="J631" s="367">
        <v>0.3</v>
      </c>
      <c r="K631" s="368" t="s">
        <v>1357</v>
      </c>
      <c r="L631" s="369" t="s">
        <v>1373</v>
      </c>
      <c r="M631" s="93" t="s">
        <v>301</v>
      </c>
      <c r="N631" s="235"/>
    </row>
    <row r="632" spans="1:14" ht="45" hidden="1">
      <c r="A632" s="278"/>
      <c r="B632" s="93" t="s">
        <v>1350</v>
      </c>
      <c r="C632" s="404" t="s">
        <v>1307</v>
      </c>
      <c r="D632" s="278"/>
      <c r="E632" s="379" t="s">
        <v>1376</v>
      </c>
      <c r="F632" s="92" t="s">
        <v>1377</v>
      </c>
      <c r="G632" s="404" t="s">
        <v>1311</v>
      </c>
      <c r="H632" s="93">
        <v>1</v>
      </c>
      <c r="I632" s="223">
        <v>3000</v>
      </c>
      <c r="J632" s="367">
        <v>0.3</v>
      </c>
      <c r="K632" s="368" t="s">
        <v>1357</v>
      </c>
      <c r="L632" s="369" t="s">
        <v>1373</v>
      </c>
      <c r="M632" s="93" t="s">
        <v>301</v>
      </c>
      <c r="N632" s="235"/>
    </row>
    <row r="633" spans="1:14" ht="11.25" hidden="1">
      <c r="A633" s="371"/>
      <c r="B633" s="356"/>
      <c r="C633" s="412"/>
      <c r="D633" s="372"/>
      <c r="E633" s="382"/>
      <c r="F633" s="465" t="s">
        <v>1378</v>
      </c>
      <c r="G633" s="466"/>
      <c r="H633" s="467"/>
      <c r="I633" s="374">
        <f>SUM(I615:I632)</f>
        <v>205816.3</v>
      </c>
      <c r="J633" s="375"/>
      <c r="K633" s="376"/>
      <c r="L633" s="376"/>
      <c r="M633" s="356"/>
      <c r="N633" s="370"/>
    </row>
    <row r="634" spans="1:14" ht="11.25" hidden="1">
      <c r="A634" s="462" t="s">
        <v>1043</v>
      </c>
      <c r="B634" s="463"/>
      <c r="C634" s="463"/>
      <c r="D634" s="463"/>
      <c r="E634" s="463"/>
      <c r="F634" s="463"/>
      <c r="G634" s="463"/>
      <c r="H634" s="463"/>
      <c r="I634" s="463"/>
      <c r="J634" s="463"/>
      <c r="K634" s="463"/>
      <c r="L634" s="463"/>
      <c r="M634" s="463"/>
      <c r="N634" s="464"/>
    </row>
    <row r="635" spans="1:14" ht="56.25" hidden="1">
      <c r="A635" s="383"/>
      <c r="B635" s="93" t="s">
        <v>1350</v>
      </c>
      <c r="C635" s="404" t="s">
        <v>1307</v>
      </c>
      <c r="D635" s="278"/>
      <c r="E635" s="379" t="s">
        <v>1379</v>
      </c>
      <c r="F635" s="92" t="s">
        <v>1380</v>
      </c>
      <c r="G635" s="404" t="s">
        <v>1311</v>
      </c>
      <c r="H635" s="93">
        <v>1</v>
      </c>
      <c r="I635" s="223">
        <v>3296.1</v>
      </c>
      <c r="J635" s="367">
        <v>0.3</v>
      </c>
      <c r="K635" s="368" t="s">
        <v>1381</v>
      </c>
      <c r="L635" s="369" t="s">
        <v>1373</v>
      </c>
      <c r="M635" s="93" t="s">
        <v>301</v>
      </c>
      <c r="N635" s="235"/>
    </row>
    <row r="636" spans="1:14" ht="45" hidden="1">
      <c r="A636" s="278"/>
      <c r="B636" s="93" t="s">
        <v>1350</v>
      </c>
      <c r="C636" s="404" t="s">
        <v>1307</v>
      </c>
      <c r="D636" s="278"/>
      <c r="E636" s="379" t="s">
        <v>1376</v>
      </c>
      <c r="F636" s="92" t="s">
        <v>1377</v>
      </c>
      <c r="G636" s="404" t="s">
        <v>1311</v>
      </c>
      <c r="H636" s="93">
        <v>1</v>
      </c>
      <c r="I636" s="223">
        <v>2325</v>
      </c>
      <c r="J636" s="367">
        <v>0.3</v>
      </c>
      <c r="K636" s="368" t="s">
        <v>1381</v>
      </c>
      <c r="L636" s="369" t="s">
        <v>1373</v>
      </c>
      <c r="M636" s="93" t="s">
        <v>301</v>
      </c>
      <c r="N636" s="235"/>
    </row>
    <row r="637" spans="1:14" ht="90" hidden="1">
      <c r="A637" s="383"/>
      <c r="B637" s="93" t="s">
        <v>1291</v>
      </c>
      <c r="C637" s="404" t="s">
        <v>1292</v>
      </c>
      <c r="D637" s="278"/>
      <c r="E637" s="235" t="s">
        <v>1294</v>
      </c>
      <c r="F637" s="92" t="s">
        <v>1295</v>
      </c>
      <c r="G637" s="404" t="s">
        <v>60</v>
      </c>
      <c r="H637" s="93">
        <v>1</v>
      </c>
      <c r="I637" s="223">
        <v>6872.6</v>
      </c>
      <c r="J637" s="367">
        <v>0.3</v>
      </c>
      <c r="K637" s="369" t="s">
        <v>1382</v>
      </c>
      <c r="L637" s="369" t="s">
        <v>1383</v>
      </c>
      <c r="M637" s="93" t="s">
        <v>301</v>
      </c>
      <c r="N637" s="370"/>
    </row>
    <row r="638" spans="1:14" ht="67.5" hidden="1">
      <c r="A638" s="383"/>
      <c r="B638" s="93" t="s">
        <v>438</v>
      </c>
      <c r="C638" s="404" t="s">
        <v>1323</v>
      </c>
      <c r="D638" s="278"/>
      <c r="E638" s="235" t="s">
        <v>1325</v>
      </c>
      <c r="F638" s="92" t="s">
        <v>1326</v>
      </c>
      <c r="G638" s="404" t="s">
        <v>1311</v>
      </c>
      <c r="H638" s="93">
        <v>1</v>
      </c>
      <c r="I638" s="223">
        <v>627.9</v>
      </c>
      <c r="J638" s="367">
        <v>0.3</v>
      </c>
      <c r="K638" s="368" t="s">
        <v>1384</v>
      </c>
      <c r="L638" s="369" t="s">
        <v>1385</v>
      </c>
      <c r="M638" s="93" t="s">
        <v>301</v>
      </c>
      <c r="N638" s="235"/>
    </row>
    <row r="639" spans="1:14" ht="67.5" hidden="1">
      <c r="A639" s="278" t="s">
        <v>673</v>
      </c>
      <c r="B639" s="93" t="s">
        <v>1341</v>
      </c>
      <c r="C639" s="404" t="s">
        <v>1394</v>
      </c>
      <c r="D639" s="278"/>
      <c r="E639" s="290" t="s">
        <v>1386</v>
      </c>
      <c r="F639" s="92" t="s">
        <v>1345</v>
      </c>
      <c r="G639" s="404" t="s">
        <v>60</v>
      </c>
      <c r="H639" s="93">
        <v>1</v>
      </c>
      <c r="I639" s="377">
        <v>335</v>
      </c>
      <c r="J639" s="275"/>
      <c r="K639" s="368" t="s">
        <v>1382</v>
      </c>
      <c r="L639" s="369" t="s">
        <v>1383</v>
      </c>
      <c r="M639" s="147" t="s">
        <v>581</v>
      </c>
      <c r="N639" s="93"/>
    </row>
    <row r="640" spans="1:14" ht="11.25" hidden="1">
      <c r="A640" s="371"/>
      <c r="B640" s="356"/>
      <c r="C640" s="412"/>
      <c r="D640" s="372"/>
      <c r="E640" s="382"/>
      <c r="F640" s="465" t="s">
        <v>1387</v>
      </c>
      <c r="G640" s="466"/>
      <c r="H640" s="467"/>
      <c r="I640" s="374">
        <f>SUM(I635:I639)</f>
        <v>13456.6</v>
      </c>
      <c r="J640" s="375"/>
      <c r="K640" s="376"/>
      <c r="L640" s="376"/>
      <c r="M640" s="356"/>
      <c r="N640" s="370"/>
    </row>
    <row r="641" spans="1:14" ht="33.75" customHeight="1">
      <c r="A641" s="460" t="s">
        <v>1412</v>
      </c>
      <c r="B641" s="460"/>
      <c r="C641" s="460"/>
      <c r="D641" s="17"/>
      <c r="E641" s="17"/>
      <c r="F641" s="17" t="s">
        <v>1412</v>
      </c>
      <c r="G641" s="17"/>
      <c r="H641" s="17"/>
      <c r="I641" s="17"/>
      <c r="J641" s="17"/>
      <c r="K641" s="17"/>
      <c r="L641" s="17"/>
      <c r="M641" s="17"/>
      <c r="N641" s="17"/>
    </row>
    <row r="642" spans="1:14" ht="25.5" customHeight="1">
      <c r="A642" s="461" t="s">
        <v>1412</v>
      </c>
      <c r="B642" s="461"/>
      <c r="C642" s="403" t="s">
        <v>1412</v>
      </c>
      <c r="D642" s="402" t="s">
        <v>24</v>
      </c>
      <c r="E642" s="5" t="s">
        <v>1412</v>
      </c>
      <c r="F642" s="402" t="s">
        <v>25</v>
      </c>
      <c r="G642" s="403" t="s">
        <v>1411</v>
      </c>
      <c r="H642" s="413"/>
      <c r="I642" s="403" t="s">
        <v>53</v>
      </c>
      <c r="J642" s="402"/>
      <c r="K642" s="402"/>
      <c r="L642" s="402"/>
      <c r="M642" s="402"/>
      <c r="N642" s="402"/>
    </row>
    <row r="643" spans="1:14" ht="11.25">
      <c r="A643" s="418" t="s">
        <v>1412</v>
      </c>
      <c r="B643" s="402"/>
      <c r="C643" s="418" t="s">
        <v>1412</v>
      </c>
      <c r="D643" s="402"/>
      <c r="E643" s="457" t="s">
        <v>1412</v>
      </c>
      <c r="F643" s="457"/>
      <c r="G643" s="457"/>
      <c r="H643" s="457"/>
      <c r="I643" s="457"/>
      <c r="J643" s="402"/>
      <c r="K643" s="402"/>
      <c r="L643" s="402"/>
      <c r="M643" s="402"/>
      <c r="N643" s="402"/>
    </row>
    <row r="644" spans="1:14" ht="11.25">
      <c r="A644" s="418" t="s">
        <v>1412</v>
      </c>
      <c r="B644" s="402"/>
      <c r="C644" s="408"/>
      <c r="D644" s="402"/>
      <c r="E644" s="402"/>
      <c r="F644" s="402"/>
      <c r="G644" s="408"/>
      <c r="H644" s="402"/>
      <c r="I644" s="402"/>
      <c r="J644" s="402"/>
      <c r="K644" s="402"/>
      <c r="L644" s="402"/>
      <c r="M644" s="402"/>
      <c r="N644" s="402"/>
    </row>
    <row r="645" spans="1:14" ht="11.25" hidden="1">
      <c r="A645" s="454" t="s">
        <v>54</v>
      </c>
      <c r="B645" s="454"/>
      <c r="C645" s="454"/>
      <c r="D645" s="454"/>
      <c r="E645" s="454"/>
      <c r="F645" s="454"/>
      <c r="G645" s="454"/>
      <c r="H645" s="454"/>
      <c r="I645" s="454"/>
      <c r="J645" s="454"/>
      <c r="K645" s="454"/>
      <c r="L645" s="454"/>
      <c r="M645" s="454"/>
      <c r="N645" s="454"/>
    </row>
    <row r="646" spans="1:14" ht="11.25" hidden="1">
      <c r="A646" s="455" t="s">
        <v>30</v>
      </c>
      <c r="B646" s="455"/>
      <c r="C646" s="455"/>
      <c r="D646" s="455"/>
      <c r="E646" s="455"/>
      <c r="F646" s="455"/>
      <c r="G646" s="455"/>
      <c r="H646" s="455"/>
      <c r="I646" s="455"/>
      <c r="J646" s="455"/>
      <c r="K646" s="455"/>
      <c r="L646" s="455"/>
      <c r="M646" s="455"/>
      <c r="N646" s="455"/>
    </row>
    <row r="647" spans="1:14" ht="11.25" hidden="1">
      <c r="A647" s="455" t="s">
        <v>31</v>
      </c>
      <c r="B647" s="455"/>
      <c r="C647" s="455"/>
      <c r="D647" s="455"/>
      <c r="E647" s="455"/>
      <c r="F647" s="455"/>
      <c r="G647" s="455"/>
      <c r="H647" s="455"/>
      <c r="I647" s="455"/>
      <c r="J647" s="455"/>
      <c r="K647" s="455"/>
      <c r="L647" s="455"/>
      <c r="M647" s="455"/>
      <c r="N647" s="455"/>
    </row>
    <row r="648" spans="1:14" ht="11.25" hidden="1">
      <c r="A648" s="455" t="s">
        <v>32</v>
      </c>
      <c r="B648" s="455"/>
      <c r="C648" s="455"/>
      <c r="D648" s="455"/>
      <c r="E648" s="455"/>
      <c r="F648" s="455"/>
      <c r="G648" s="455"/>
      <c r="H648" s="455"/>
      <c r="I648" s="455"/>
      <c r="J648" s="455"/>
      <c r="K648" s="455"/>
      <c r="L648" s="455"/>
      <c r="M648" s="455"/>
      <c r="N648" s="455"/>
    </row>
    <row r="649" spans="1:14" ht="11.25" hidden="1">
      <c r="A649" s="455" t="s">
        <v>33</v>
      </c>
      <c r="B649" s="455"/>
      <c r="C649" s="455"/>
      <c r="D649" s="455"/>
      <c r="E649" s="455"/>
      <c r="F649" s="455"/>
      <c r="G649" s="455"/>
      <c r="H649" s="455"/>
      <c r="I649" s="455"/>
      <c r="J649" s="455"/>
      <c r="K649" s="455"/>
      <c r="L649" s="455"/>
      <c r="M649" s="455"/>
      <c r="N649" s="455"/>
    </row>
    <row r="650" spans="1:14" ht="11.25" hidden="1">
      <c r="A650" s="455" t="s">
        <v>34</v>
      </c>
      <c r="B650" s="455"/>
      <c r="C650" s="455"/>
      <c r="D650" s="455"/>
      <c r="E650" s="455"/>
      <c r="F650" s="455"/>
      <c r="G650" s="455"/>
      <c r="H650" s="455"/>
      <c r="I650" s="455"/>
      <c r="J650" s="455"/>
      <c r="K650" s="455"/>
      <c r="L650" s="455"/>
      <c r="M650" s="455"/>
      <c r="N650" s="455"/>
    </row>
    <row r="651" spans="1:14" ht="11.25" hidden="1">
      <c r="A651" s="455" t="s">
        <v>35</v>
      </c>
      <c r="B651" s="455"/>
      <c r="C651" s="455"/>
      <c r="D651" s="455"/>
      <c r="E651" s="455"/>
      <c r="F651" s="455"/>
      <c r="G651" s="455"/>
      <c r="H651" s="455"/>
      <c r="I651" s="455"/>
      <c r="J651" s="455"/>
      <c r="K651" s="455"/>
      <c r="L651" s="455"/>
      <c r="M651" s="455"/>
      <c r="N651" s="455"/>
    </row>
    <row r="652" spans="1:14" ht="11.25" hidden="1">
      <c r="A652" s="455" t="s">
        <v>36</v>
      </c>
      <c r="B652" s="455"/>
      <c r="C652" s="455"/>
      <c r="D652" s="455"/>
      <c r="E652" s="455"/>
      <c r="F652" s="455"/>
      <c r="G652" s="455"/>
      <c r="H652" s="455"/>
      <c r="I652" s="455"/>
      <c r="J652" s="455"/>
      <c r="K652" s="455"/>
      <c r="L652" s="455"/>
      <c r="M652" s="455"/>
      <c r="N652" s="455"/>
    </row>
    <row r="653" spans="1:14" ht="11.25" hidden="1">
      <c r="A653" s="455" t="s">
        <v>37</v>
      </c>
      <c r="B653" s="455"/>
      <c r="C653" s="455"/>
      <c r="D653" s="455"/>
      <c r="E653" s="455"/>
      <c r="F653" s="455"/>
      <c r="G653" s="455"/>
      <c r="H653" s="455"/>
      <c r="I653" s="455"/>
      <c r="J653" s="455"/>
      <c r="K653" s="455"/>
      <c r="L653" s="455"/>
      <c r="M653" s="455"/>
      <c r="N653" s="455"/>
    </row>
    <row r="654" spans="1:14" ht="11.25" hidden="1">
      <c r="A654" s="455" t="s">
        <v>38</v>
      </c>
      <c r="B654" s="455"/>
      <c r="C654" s="455"/>
      <c r="D654" s="455"/>
      <c r="E654" s="455"/>
      <c r="F654" s="455"/>
      <c r="G654" s="455"/>
      <c r="H654" s="455"/>
      <c r="I654" s="455"/>
      <c r="J654" s="455"/>
      <c r="K654" s="455"/>
      <c r="L654" s="455"/>
      <c r="M654" s="455"/>
      <c r="N654" s="455"/>
    </row>
    <row r="655" spans="1:14" ht="11.25" hidden="1">
      <c r="A655" s="455" t="s">
        <v>39</v>
      </c>
      <c r="B655" s="455"/>
      <c r="C655" s="455"/>
      <c r="D655" s="455"/>
      <c r="E655" s="455"/>
      <c r="F655" s="455"/>
      <c r="G655" s="455"/>
      <c r="H655" s="455"/>
      <c r="I655" s="455"/>
      <c r="J655" s="455"/>
      <c r="K655" s="455"/>
      <c r="L655" s="455"/>
      <c r="M655" s="455"/>
      <c r="N655" s="455"/>
    </row>
    <row r="656" spans="1:14" ht="11.25" hidden="1">
      <c r="A656" s="455" t="s">
        <v>40</v>
      </c>
      <c r="B656" s="455"/>
      <c r="C656" s="455"/>
      <c r="D656" s="455"/>
      <c r="E656" s="455"/>
      <c r="F656" s="455"/>
      <c r="G656" s="455"/>
      <c r="H656" s="455"/>
      <c r="I656" s="455"/>
      <c r="J656" s="455"/>
      <c r="K656" s="455"/>
      <c r="L656" s="455"/>
      <c r="M656" s="455"/>
      <c r="N656" s="455"/>
    </row>
    <row r="657" spans="1:14" ht="11.25" hidden="1">
      <c r="A657" s="455" t="s">
        <v>41</v>
      </c>
      <c r="B657" s="455"/>
      <c r="C657" s="455"/>
      <c r="D657" s="455"/>
      <c r="E657" s="455"/>
      <c r="F657" s="455"/>
      <c r="G657" s="455"/>
      <c r="H657" s="455"/>
      <c r="I657" s="455"/>
      <c r="J657" s="455"/>
      <c r="K657" s="455"/>
      <c r="L657" s="455"/>
      <c r="M657" s="455"/>
      <c r="N657" s="455"/>
    </row>
    <row r="658" spans="1:14" ht="11.25" hidden="1">
      <c r="A658" s="455" t="s">
        <v>42</v>
      </c>
      <c r="B658" s="455"/>
      <c r="C658" s="455"/>
      <c r="D658" s="455"/>
      <c r="E658" s="455"/>
      <c r="F658" s="455"/>
      <c r="G658" s="455"/>
      <c r="H658" s="455"/>
      <c r="I658" s="455"/>
      <c r="J658" s="455"/>
      <c r="K658" s="455"/>
      <c r="L658" s="455"/>
      <c r="M658" s="455"/>
      <c r="N658" s="455"/>
    </row>
    <row r="659" spans="1:14" ht="11.25" hidden="1">
      <c r="A659" s="455" t="s">
        <v>43</v>
      </c>
      <c r="B659" s="455"/>
      <c r="C659" s="455"/>
      <c r="D659" s="455"/>
      <c r="E659" s="455"/>
      <c r="F659" s="455"/>
      <c r="G659" s="455"/>
      <c r="H659" s="455"/>
      <c r="I659" s="455"/>
      <c r="J659" s="455"/>
      <c r="K659" s="455"/>
      <c r="L659" s="455"/>
      <c r="M659" s="455"/>
      <c r="N659" s="455"/>
    </row>
    <row r="660" spans="1:14" ht="11.25" hidden="1">
      <c r="A660" s="455" t="s">
        <v>44</v>
      </c>
      <c r="B660" s="455"/>
      <c r="C660" s="455"/>
      <c r="D660" s="455"/>
      <c r="E660" s="455"/>
      <c r="F660" s="455"/>
      <c r="G660" s="455"/>
      <c r="H660" s="455"/>
      <c r="I660" s="455"/>
      <c r="J660" s="455"/>
      <c r="K660" s="455"/>
      <c r="L660" s="455"/>
      <c r="M660" s="455"/>
      <c r="N660" s="455"/>
    </row>
    <row r="661" spans="1:14" ht="11.25" hidden="1">
      <c r="A661" s="455" t="s">
        <v>45</v>
      </c>
      <c r="B661" s="455"/>
      <c r="C661" s="455"/>
      <c r="D661" s="455"/>
      <c r="E661" s="455"/>
      <c r="F661" s="455"/>
      <c r="G661" s="455"/>
      <c r="H661" s="455"/>
      <c r="I661" s="455"/>
      <c r="J661" s="455"/>
      <c r="K661" s="455"/>
      <c r="L661" s="455"/>
      <c r="M661" s="455"/>
      <c r="N661" s="455"/>
    </row>
    <row r="662" spans="1:14" ht="11.25" hidden="1">
      <c r="A662" s="455" t="s">
        <v>46</v>
      </c>
      <c r="B662" s="455"/>
      <c r="C662" s="455"/>
      <c r="D662" s="455"/>
      <c r="E662" s="455"/>
      <c r="F662" s="455"/>
      <c r="G662" s="455"/>
      <c r="H662" s="455"/>
      <c r="I662" s="455"/>
      <c r="J662" s="455"/>
      <c r="K662" s="455"/>
      <c r="L662" s="455"/>
      <c r="M662" s="455"/>
      <c r="N662" s="455"/>
    </row>
    <row r="663" spans="1:14" ht="11.25" hidden="1">
      <c r="A663" s="455" t="s">
        <v>47</v>
      </c>
      <c r="B663" s="455"/>
      <c r="C663" s="455"/>
      <c r="D663" s="455"/>
      <c r="E663" s="455"/>
      <c r="F663" s="455"/>
      <c r="G663" s="455"/>
      <c r="H663" s="455"/>
      <c r="I663" s="455"/>
      <c r="J663" s="455"/>
      <c r="K663" s="455"/>
      <c r="L663" s="455"/>
      <c r="M663" s="455"/>
      <c r="N663" s="455"/>
    </row>
    <row r="664" spans="1:14" ht="11.25" hidden="1">
      <c r="A664" s="455" t="s">
        <v>48</v>
      </c>
      <c r="B664" s="455"/>
      <c r="C664" s="455"/>
      <c r="D664" s="455"/>
      <c r="E664" s="455"/>
      <c r="F664" s="455"/>
      <c r="G664" s="455"/>
      <c r="H664" s="455"/>
      <c r="I664" s="455"/>
      <c r="J664" s="455"/>
      <c r="K664" s="455"/>
      <c r="L664" s="455"/>
      <c r="M664" s="455"/>
      <c r="N664" s="455"/>
    </row>
    <row r="665" spans="1:14" ht="11.25" hidden="1">
      <c r="A665" s="455" t="s">
        <v>49</v>
      </c>
      <c r="B665" s="455"/>
      <c r="C665" s="455"/>
      <c r="D665" s="455"/>
      <c r="E665" s="455"/>
      <c r="F665" s="455"/>
      <c r="G665" s="455"/>
      <c r="H665" s="455"/>
      <c r="I665" s="455"/>
      <c r="J665" s="455"/>
      <c r="K665" s="455"/>
      <c r="L665" s="455"/>
      <c r="M665" s="455"/>
      <c r="N665" s="455"/>
    </row>
    <row r="666" spans="1:14" ht="11.25" hidden="1">
      <c r="A666" s="455" t="s">
        <v>50</v>
      </c>
      <c r="B666" s="455"/>
      <c r="C666" s="455"/>
      <c r="D666" s="455"/>
      <c r="E666" s="455"/>
      <c r="F666" s="455"/>
      <c r="G666" s="455"/>
      <c r="H666" s="455"/>
      <c r="I666" s="455"/>
      <c r="J666" s="455"/>
      <c r="K666" s="455"/>
      <c r="L666" s="455"/>
      <c r="M666" s="455"/>
      <c r="N666" s="455"/>
    </row>
    <row r="667" spans="1:14" ht="11.25">
      <c r="A667" s="2"/>
      <c r="B667" s="2"/>
      <c r="D667" s="2"/>
      <c r="E667" s="2"/>
      <c r="F667" s="2"/>
      <c r="H667" s="2"/>
      <c r="I667" s="2"/>
      <c r="J667" s="2"/>
      <c r="K667" s="2"/>
      <c r="L667" s="2"/>
      <c r="M667" s="2"/>
      <c r="N667" s="2"/>
    </row>
    <row r="668" spans="1:14" ht="11.25">
      <c r="A668" s="2"/>
      <c r="B668" s="2"/>
      <c r="D668" s="2"/>
      <c r="E668" s="2"/>
      <c r="F668" s="2"/>
      <c r="H668" s="2"/>
      <c r="I668" s="2"/>
      <c r="J668" s="2"/>
      <c r="K668" s="2"/>
      <c r="L668" s="2"/>
      <c r="M668" s="2"/>
      <c r="N668" s="2"/>
    </row>
    <row r="669" spans="1:14" ht="22.5" hidden="1">
      <c r="A669" s="3" t="s">
        <v>51</v>
      </c>
      <c r="B669" s="2"/>
      <c r="D669" s="2"/>
      <c r="E669" s="2"/>
      <c r="F669" s="2"/>
      <c r="H669" s="2"/>
      <c r="I669" s="2"/>
      <c r="J669" s="2"/>
      <c r="K669" s="2"/>
      <c r="L669" s="2"/>
      <c r="M669" s="2"/>
      <c r="N669" s="2"/>
    </row>
  </sheetData>
  <sheetProtection/>
  <mergeCells count="171">
    <mergeCell ref="E240:F240"/>
    <mergeCell ref="A203:N203"/>
    <mergeCell ref="E226:F226"/>
    <mergeCell ref="A241:N241"/>
    <mergeCell ref="E242:F242"/>
    <mergeCell ref="A243:N243"/>
    <mergeCell ref="A227:N227"/>
    <mergeCell ref="E233:F233"/>
    <mergeCell ref="A234:N234"/>
    <mergeCell ref="E237:F237"/>
    <mergeCell ref="C159:F159"/>
    <mergeCell ref="D167:G167"/>
    <mergeCell ref="A238:N238"/>
    <mergeCell ref="D183:G183"/>
    <mergeCell ref="C189:F189"/>
    <mergeCell ref="C192:F192"/>
    <mergeCell ref="A195:N195"/>
    <mergeCell ref="A196:N196"/>
    <mergeCell ref="E202:F202"/>
    <mergeCell ref="A93:N93"/>
    <mergeCell ref="A100:B100"/>
    <mergeCell ref="A143:N143"/>
    <mergeCell ref="A152:N152"/>
    <mergeCell ref="A155:N155"/>
    <mergeCell ref="A158:N158"/>
    <mergeCell ref="A41:N41"/>
    <mergeCell ref="A77:B77"/>
    <mergeCell ref="A108:N108"/>
    <mergeCell ref="A109:N109"/>
    <mergeCell ref="A119:N119"/>
    <mergeCell ref="A106:B106"/>
    <mergeCell ref="A69:F69"/>
    <mergeCell ref="A70:N70"/>
    <mergeCell ref="A71:N71"/>
    <mergeCell ref="A92:B92"/>
    <mergeCell ref="A64:N64"/>
    <mergeCell ref="E13:E15"/>
    <mergeCell ref="A67:N67"/>
    <mergeCell ref="A107:B107"/>
    <mergeCell ref="A101:N101"/>
    <mergeCell ref="A103:B103"/>
    <mergeCell ref="A104:N104"/>
    <mergeCell ref="A30:N30"/>
    <mergeCell ref="A31:N31"/>
    <mergeCell ref="L14:L15"/>
    <mergeCell ref="N12:N15"/>
    <mergeCell ref="A2:N2"/>
    <mergeCell ref="A3:N3"/>
    <mergeCell ref="B6:E6"/>
    <mergeCell ref="B7:E7"/>
    <mergeCell ref="B8:E8"/>
    <mergeCell ref="B9:E9"/>
    <mergeCell ref="B10:E10"/>
    <mergeCell ref="E244:H244"/>
    <mergeCell ref="E258:H258"/>
    <mergeCell ref="E275:H275"/>
    <mergeCell ref="F13:F15"/>
    <mergeCell ref="G13:G15"/>
    <mergeCell ref="H13:H15"/>
    <mergeCell ref="A60:N60"/>
    <mergeCell ref="M12:M15"/>
    <mergeCell ref="A17:M17"/>
    <mergeCell ref="A25:N25"/>
    <mergeCell ref="E284:H284"/>
    <mergeCell ref="B12:B15"/>
    <mergeCell ref="C12:C15"/>
    <mergeCell ref="D12:L12"/>
    <mergeCell ref="J13:J15"/>
    <mergeCell ref="I13:I15"/>
    <mergeCell ref="K13:L13"/>
    <mergeCell ref="A78:N78"/>
    <mergeCell ref="D13:D15"/>
    <mergeCell ref="A12:A15"/>
    <mergeCell ref="E289:H289"/>
    <mergeCell ref="A294:N294"/>
    <mergeCell ref="A295:N295"/>
    <mergeCell ref="A301:H301"/>
    <mergeCell ref="A302:N302"/>
    <mergeCell ref="A317:H317"/>
    <mergeCell ref="A318:N318"/>
    <mergeCell ref="A327:H327"/>
    <mergeCell ref="A328:N328"/>
    <mergeCell ref="A331:H331"/>
    <mergeCell ref="A332:H332"/>
    <mergeCell ref="A333:N333"/>
    <mergeCell ref="A334:N334"/>
    <mergeCell ref="A346:N346"/>
    <mergeCell ref="A360:N360"/>
    <mergeCell ref="A369:N369"/>
    <mergeCell ref="A373:N373"/>
    <mergeCell ref="F375:H375"/>
    <mergeCell ref="A376:N376"/>
    <mergeCell ref="A377:N377"/>
    <mergeCell ref="A424:N424"/>
    <mergeCell ref="A430:H430"/>
    <mergeCell ref="A387:B387"/>
    <mergeCell ref="A388:N388"/>
    <mergeCell ref="A409:B409"/>
    <mergeCell ref="A410:N410"/>
    <mergeCell ref="A416:B416"/>
    <mergeCell ref="A417:N417"/>
    <mergeCell ref="A431:N431"/>
    <mergeCell ref="A445:H445"/>
    <mergeCell ref="A446:N446"/>
    <mergeCell ref="A451:H451"/>
    <mergeCell ref="A452:H452"/>
    <mergeCell ref="A419:B419"/>
    <mergeCell ref="A420:N420"/>
    <mergeCell ref="A422:B422"/>
    <mergeCell ref="A423:N423"/>
    <mergeCell ref="A453:N453"/>
    <mergeCell ref="A459:N459"/>
    <mergeCell ref="A460:N460"/>
    <mergeCell ref="A473:N473"/>
    <mergeCell ref="A485:N485"/>
    <mergeCell ref="A496:N496"/>
    <mergeCell ref="D497:G497"/>
    <mergeCell ref="D508:G508"/>
    <mergeCell ref="D518:G518"/>
    <mergeCell ref="D523:G523"/>
    <mergeCell ref="D526:G526"/>
    <mergeCell ref="A529:N529"/>
    <mergeCell ref="A596:H596"/>
    <mergeCell ref="A597:N597"/>
    <mergeCell ref="E530:I530"/>
    <mergeCell ref="E539:I539"/>
    <mergeCell ref="E555:I555"/>
    <mergeCell ref="F561:I561"/>
    <mergeCell ref="F564:I564"/>
    <mergeCell ref="A569:N569"/>
    <mergeCell ref="A599:H599"/>
    <mergeCell ref="A600:N600"/>
    <mergeCell ref="A602:H602"/>
    <mergeCell ref="A604:H604"/>
    <mergeCell ref="A568:N568"/>
    <mergeCell ref="A605:N605"/>
    <mergeCell ref="A576:H576"/>
    <mergeCell ref="A577:N577"/>
    <mergeCell ref="A586:H586"/>
    <mergeCell ref="A587:N587"/>
    <mergeCell ref="A606:N606"/>
    <mergeCell ref="F613:H613"/>
    <mergeCell ref="A614:N614"/>
    <mergeCell ref="F633:H633"/>
    <mergeCell ref="A634:N634"/>
    <mergeCell ref="F640:H640"/>
    <mergeCell ref="E643:I643"/>
    <mergeCell ref="A645:N645"/>
    <mergeCell ref="A646:N646"/>
    <mergeCell ref="A647:N647"/>
    <mergeCell ref="A648:N648"/>
    <mergeCell ref="A649:N649"/>
    <mergeCell ref="A659:N659"/>
    <mergeCell ref="A660:N660"/>
    <mergeCell ref="A661:N661"/>
    <mergeCell ref="A650:N650"/>
    <mergeCell ref="A651:N651"/>
    <mergeCell ref="A652:N652"/>
    <mergeCell ref="A653:N653"/>
    <mergeCell ref="A654:N654"/>
    <mergeCell ref="A655:N655"/>
    <mergeCell ref="A662:N662"/>
    <mergeCell ref="A663:N663"/>
    <mergeCell ref="A664:N664"/>
    <mergeCell ref="A665:N665"/>
    <mergeCell ref="A666:N666"/>
    <mergeCell ref="A641:C641"/>
    <mergeCell ref="A642:B642"/>
    <mergeCell ref="A656:N656"/>
    <mergeCell ref="A657:N657"/>
    <mergeCell ref="A658:N658"/>
  </mergeCells>
  <hyperlinks>
    <hyperlink ref="J13" location="_ftn1" display="_ftn1"/>
    <hyperlink ref="E479" r:id="rId1" display="https://www.etp-micex.ru/auction/catalog/view/auctionId/74413/backurl/L2F1Y3Rpb24vY2F0YWxvZy9jdXN0b21lci8=/"/>
    <hyperlink ref="A669" location="_ftnref1" display="_ftnref1"/>
  </hyperlinks>
  <printOptions/>
  <pageMargins left="0.17" right="0.17" top="0.21" bottom="0.16" header="0.31496062992125984" footer="0.31496062992125984"/>
  <pageSetup horizontalDpi="600" verticalDpi="600" orientation="landscape" paperSize="9" scale="8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Admin</cp:lastModifiedBy>
  <cp:lastPrinted>2012-03-29T11:33:46Z</cp:lastPrinted>
  <dcterms:created xsi:type="dcterms:W3CDTF">2012-03-12T16:11:25Z</dcterms:created>
  <dcterms:modified xsi:type="dcterms:W3CDTF">2012-04-05T12:29:19Z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